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Official Data\AB-WEBSITE UPDATE\New Bilingual Website Data\2024\"/>
    </mc:Choice>
  </mc:AlternateContent>
  <xr:revisionPtr revIDLastSave="0" documentId="13_ncr:1_{F00F3CE4-9A6D-4AA0-90A4-94167B16F170}" xr6:coauthVersionLast="47" xr6:coauthVersionMax="47" xr10:uidLastSave="{00000000-0000-0000-0000-000000000000}"/>
  <bookViews>
    <workbookView xWindow="-110" yWindow="-110" windowWidth="19420" windowHeight="10420" xr2:uid="{7F2B6BED-D5DD-466E-B40C-226270DB7564}"/>
  </bookViews>
  <sheets>
    <sheet name="POL Price &amp; UR (Historical)" sheetId="1" r:id="rId1"/>
  </sheets>
  <definedNames>
    <definedName name="\a">#REF!</definedName>
    <definedName name="_________________rtp29">#REF!</definedName>
    <definedName name="________________NEW2">#REF!</definedName>
    <definedName name="________________rtp29">#REF!</definedName>
    <definedName name="_______________NEW2">#REF!</definedName>
    <definedName name="_______________rtp29">#REF!</definedName>
    <definedName name="______________NEW1">#REF!</definedName>
    <definedName name="______________NEW2">#REF!</definedName>
    <definedName name="______________rtp29">#REF!</definedName>
    <definedName name="_____________NEW1">#REF!</definedName>
    <definedName name="_____________NEW2">#REF!</definedName>
    <definedName name="_____________rtp29">#REF!</definedName>
    <definedName name="____________NEW1">#REF!</definedName>
    <definedName name="____________NEW2">#REF!</definedName>
    <definedName name="____________rtp29">#REF!</definedName>
    <definedName name="___________NEW1">#REF!</definedName>
    <definedName name="___________NEW2">#REF!</definedName>
    <definedName name="___________rtp29">#REF!</definedName>
    <definedName name="__________NEW1">#REF!</definedName>
    <definedName name="__________NEW2">#REF!</definedName>
    <definedName name="__________rtp29">#REF!</definedName>
    <definedName name="_________NEW1">#REF!</definedName>
    <definedName name="_________NEW2">#REF!</definedName>
    <definedName name="_________rtp29">#REF!</definedName>
    <definedName name="________NEW1">#REF!</definedName>
    <definedName name="________NEW2">#REF!</definedName>
    <definedName name="________rtp29">#REF!</definedName>
    <definedName name="_______NEW1">#REF!</definedName>
    <definedName name="_______NEW2">#REF!</definedName>
    <definedName name="_______rtp29">#REF!</definedName>
    <definedName name="______DAT1">#REF!</definedName>
    <definedName name="______NEW1">#REF!</definedName>
    <definedName name="______NEW2">#REF!</definedName>
    <definedName name="_____DAT1">#REF!</definedName>
    <definedName name="_____NEW1">#REF!</definedName>
    <definedName name="_____NEW2">#REF!</definedName>
    <definedName name="_____rtp29">#REF!</definedName>
    <definedName name="____DAT1">#REF!</definedName>
    <definedName name="____NEW1">#REF!</definedName>
    <definedName name="____NEW2">#REF!</definedName>
    <definedName name="___DAT1">#REF!</definedName>
    <definedName name="___NEW1">#REF!</definedName>
    <definedName name="___NEW2">#REF!</definedName>
    <definedName name="___rtp29">#REF!</definedName>
    <definedName name="__DAT1">#REF!</definedName>
    <definedName name="__NEW1">#REF!</definedName>
    <definedName name="__NEW2">#REF!</definedName>
    <definedName name="__rtp29">#REF!</definedName>
    <definedName name="_1998_1999">#REF!</definedName>
    <definedName name="_1999_0000">#REF!</definedName>
    <definedName name="_1999_2000">#REF!</definedName>
    <definedName name="_2000_2001">#REF!</definedName>
    <definedName name="_2001_2002">#REF!</definedName>
    <definedName name="_94_95RE">#REF!</definedName>
    <definedName name="_95_96BE">#REF!</definedName>
    <definedName name="_9596ACT_OH">#REF!</definedName>
    <definedName name="_9697BE_OH">#REF!</definedName>
    <definedName name="_9697RE_CALC">#REF!</definedName>
    <definedName name="_9798_BEOH">#REF!</definedName>
    <definedName name="_9798BECALC">#REF!</definedName>
    <definedName name="_cer2">#REF!</definedName>
    <definedName name="_DAT1">#REF!</definedName>
    <definedName name="_fac1">#REF!</definedName>
    <definedName name="_Fill" hidden="1">#REF!</definedName>
    <definedName name="_xlnm._FilterDatabase" localSheetId="0" hidden="1">'POL Price &amp; UR (Historical)'!$A$12:$S$14</definedName>
    <definedName name="_JP5">#REF!</definedName>
    <definedName name="_Key1" hidden="1">#REF!</definedName>
    <definedName name="_NEW1">#REF!</definedName>
    <definedName name="_NEW2">#REF!</definedName>
    <definedName name="_Order1" hidden="1">255</definedName>
    <definedName name="_per2">#REF!</definedName>
    <definedName name="_PRC004">#REF!</definedName>
    <definedName name="_PRC17">#REF!</definedName>
    <definedName name="_RSP10309">#REF!</definedName>
    <definedName name="_rtp29">#REF!</definedName>
    <definedName name="_Sort" hidden="1">#REF!</definedName>
    <definedName name="_Table2_In1" hidden="1">#REF!</definedName>
    <definedName name="_Table2_Out" hidden="1">#REF!</definedName>
    <definedName name="a">#REF!</definedName>
    <definedName name="aa">#REF!</definedName>
    <definedName name="ab">#REF!</definedName>
    <definedName name="abc" hidden="1">#REF!</definedName>
    <definedName name="actual9899">#REF!</definedName>
    <definedName name="AdministrationExp">#REF!</definedName>
    <definedName name="AdmnOtherExp">#REF!</definedName>
    <definedName name="alloc_LR">#REF!</definedName>
    <definedName name="Annex2">#REF!</definedName>
    <definedName name="aq" hidden="1">{#N/A,#N/A,FALSE,"FRPRD"}</definedName>
    <definedName name="asd">#REF!</definedName>
    <definedName name="ASSUMPTIONS">#REF!</definedName>
    <definedName name="ATT_XII">#REF!</definedName>
    <definedName name="ATTXVI">#REF!</definedName>
    <definedName name="b" hidden="1">{#N/A,#N/A,FALSE,"F-YLDS";#N/A,#N/A,FALSE,"ASP";#N/A,#N/A,FALSE,"FRPRD"}</definedName>
    <definedName name="BASIS">#REF!</definedName>
    <definedName name="BE">#REF!</definedName>
    <definedName name="BE_CHEM">#REF!</definedName>
    <definedName name="beer">#REF!</definedName>
    <definedName name="bemargin9900">#REF!</definedName>
    <definedName name="BHUTANTAB">#REF!</definedName>
    <definedName name="BITU_EMULSION">#REF!</definedName>
    <definedName name="BITUMEN_BULK">#REF!</definedName>
    <definedName name="BITUMEN_EMULSION">#REF!</definedName>
    <definedName name="BONMEXII">#REF!</definedName>
    <definedName name="BUTENE_2">#REF!</definedName>
    <definedName name="CATALYST">#REF!</definedName>
    <definedName name="CAUSTIC">#REF!</definedName>
    <definedName name="cd" hidden="1">{#N/A,#N/A,FALSE,"FRPRD"}</definedName>
    <definedName name="cerc2">#REF!</definedName>
    <definedName name="CHARTLR">#REF!</definedName>
    <definedName name="CheckList">#REF!</definedName>
    <definedName name="CHEM_BE">#REF!</definedName>
    <definedName name="CHEM_RE">#REF!</definedName>
    <definedName name="CHEMICAL">#REF!</definedName>
    <definedName name="chemicals">#REF!</definedName>
    <definedName name="CLOSINGSTOCKFR">#REF!</definedName>
    <definedName name="CMD">#REF!</definedName>
    <definedName name="COASTAL">#REF!</definedName>
    <definedName name="CommPrtStaffCar">#REF!</definedName>
    <definedName name="ConsBE">#REF!</definedName>
    <definedName name="ConsCY">#REF!</definedName>
    <definedName name="ConsMOU">#REF!</definedName>
    <definedName name="ConsPY">#REF!</definedName>
    <definedName name="conv_lswr">#REF!</definedName>
    <definedName name="conv_mogas92">#REF!</definedName>
    <definedName name="COR">#REF!</definedName>
    <definedName name="CPC_AL">#REF!</definedName>
    <definedName name="CPP">#REF!</definedName>
    <definedName name="CRMB">#REF!</definedName>
    <definedName name="d" hidden="1">{#N/A,#N/A,FALSE,"F-YLDS";#N/A,#N/A,FALSE,"ASP";#N/A,#N/A,FALSE,"FRPRD"}</definedName>
    <definedName name="DailyTrends">#REF!</definedName>
    <definedName name="Date">#REF!</definedName>
    <definedName name="de">#REF!</definedName>
    <definedName name="DEPOT">#REF!</definedName>
    <definedName name="df" hidden="1">{#N/A,#N/A,FALSE,"FRPRD"}</definedName>
    <definedName name="DFWHOLE">#REF!</definedName>
    <definedName name="digboi">#REF!</definedName>
    <definedName name="DISP">#REF!</definedName>
    <definedName name="DISP_M3">#REF!</definedName>
    <definedName name="Disposal">#REF!</definedName>
    <definedName name="DWA">#REF!</definedName>
    <definedName name="ed" hidden="1">{#N/A,#N/A,FALSE,"FRPRD"}</definedName>
    <definedName name="ELEC_FR">#REF!</definedName>
    <definedName name="ELEC_LR">#REF!</definedName>
    <definedName name="ELECT">#REF!</definedName>
    <definedName name="ELECTRICITY">#REF!</definedName>
    <definedName name="elhsd">#REF!</definedName>
    <definedName name="er" hidden="1">{#N/A,#N/A,FALSE,"F-YLDS";#N/A,#N/A,FALSE,"ASP";#N/A,#N/A,FALSE,"FRPRD"}</definedName>
    <definedName name="Establishment">#REF!</definedName>
    <definedName name="Exchequer">#REF!</definedName>
    <definedName name="Exp." hidden="1">{#N/A,#N/A,FALSE,"F-YLDS";#N/A,#N/A,FALSE,"ASP";#N/A,#N/A,FALSE,"FRPRD"}</definedName>
    <definedName name="F_YLDS">#REF!</definedName>
    <definedName name="FBE">#REF!</definedName>
    <definedName name="fg" hidden="1">{#N/A,#N/A,FALSE,"FRPRD"}</definedName>
    <definedName name="FO">#REF!</definedName>
    <definedName name="FR">#N/A</definedName>
    <definedName name="FR_1">#REF!</definedName>
    <definedName name="FR_2">#REF!</definedName>
    <definedName name="FRCHEM">#REF!</definedName>
    <definedName name="FRCLSTOCK">#REF!</definedName>
    <definedName name="FRE">#REF!</definedName>
    <definedName name="FROPEX">#REF!</definedName>
    <definedName name="FRPROD">#REF!</definedName>
    <definedName name="FRSALES">#REF!</definedName>
    <definedName name="FRWELFARE">#REF!</definedName>
    <definedName name="FUEL_GRADE_PET_COKE">#REF!</definedName>
    <definedName name="FURNACE_OIL">#REF!</definedName>
    <definedName name="g" hidden="1">{#N/A,#N/A,FALSE,"F-YLDS";#N/A,#N/A,FALSE,"ASP";#N/A,#N/A,FALSE,"FRPRD"}</definedName>
    <definedName name="gfd">#REF!</definedName>
    <definedName name="gh" hidden="1">{#N/A,#N/A,FALSE,"F-YLDS";#N/A,#N/A,FALSE,"ASP";#N/A,#N/A,FALSE,"FRPRD"}</definedName>
    <definedName name="GNFC">#REF!</definedName>
    <definedName name="GREEN_NEEDLE_COKE">#REF!</definedName>
    <definedName name="HEAVY_CUT_RESIDUE">#REF!</definedName>
    <definedName name="HEAVY_KERO">#REF!</definedName>
    <definedName name="hg" hidden="1">{#N/A,#N/A,FALSE,"F-YLDS";#N/A,#N/A,FALSE,"ASP";#N/A,#N/A,FALSE,"FRPRD"}</definedName>
    <definedName name="HPL_NAPH">#REF!</definedName>
    <definedName name="hsd">#REF!</definedName>
    <definedName name="HSDMARGIN">#REF!</definedName>
    <definedName name="HSDMetro">#REF!</definedName>
    <definedName name="HYDROCRACKER_BOT.">#REF!</definedName>
    <definedName name="i" hidden="1">{#N/A,#N/A,FALSE,"F-YLDS";#N/A,#N/A,FALSE,"ASP";#N/A,#N/A,FALSE,"FRPRD"}</definedName>
    <definedName name="IFO">#REF!</definedName>
    <definedName name="ik" hidden="1">{#N/A,#N/A,FALSE,"FRPRD"}</definedName>
    <definedName name="ILP_CRUDE">#REF!</definedName>
    <definedName name="ILP_PROD">#REF!</definedName>
    <definedName name="Impact">#REF!</definedName>
    <definedName name="INLAND">#REF!</definedName>
    <definedName name="INPUTPARA">#REF!</definedName>
    <definedName name="INSUR">#REF!</definedName>
    <definedName name="INSURANCE">#REF!</definedName>
    <definedName name="INTLWHOLE">#REF!</definedName>
    <definedName name="Inventory">#REF!</definedName>
    <definedName name="j" hidden="1">{#N/A,#N/A,FALSE,"FRPRD"}</definedName>
    <definedName name="Jamnagar">#REF!</definedName>
    <definedName name="jc" hidden="1">{#N/A,#N/A,FALSE,"FRPRD"}</definedName>
    <definedName name="jhc" hidden="1">{#N/A,#N/A,FALSE,"F-YLDS";#N/A,#N/A,FALSE,"ASP";#N/A,#N/A,FALSE,"FRPRD"}</definedName>
    <definedName name="jk" hidden="1">{#N/A,#N/A,FALSE,"FRPRD"}</definedName>
    <definedName name="k" hidden="1">{#N/A,#N/A,FALSE,"FRPRD"}</definedName>
    <definedName name="LABFS">#REF!</definedName>
    <definedName name="LARO">#REF!</definedName>
    <definedName name="LBE">#REF!</definedName>
    <definedName name="LDO">#REF!</definedName>
    <definedName name="LPG">#REF!</definedName>
    <definedName name="LPG_BULK_industrial">#REF!</definedName>
    <definedName name="LR">#N/A</definedName>
    <definedName name="LR_1">#REF!</definedName>
    <definedName name="LR_2">#REF!</definedName>
    <definedName name="LRCHEM">#REF!</definedName>
    <definedName name="LRCLSTOCK">#REF!</definedName>
    <definedName name="LRE">#REF!</definedName>
    <definedName name="LRPROD">#REF!</definedName>
    <definedName name="LRSALES">#REF!</definedName>
    <definedName name="LRWELFARE">#REF!</definedName>
    <definedName name="m" hidden="1">{#N/A,#N/A,FALSE,"F-YLDS";#N/A,#N/A,FALSE,"ASP";#N/A,#N/A,FALSE,"FRPRD"}</definedName>
    <definedName name="M_R">#REF!</definedName>
    <definedName name="MAN">#REF!</definedName>
    <definedName name="MANPOWER">#REF!</definedName>
    <definedName name="Margins1">#REF!</definedName>
    <definedName name="Margins2">#REF!</definedName>
    <definedName name="MCSORT">#REF!</definedName>
    <definedName name="Minas_dates">#REF!</definedName>
    <definedName name="Minas_prices">#REF!</definedName>
    <definedName name="MINASCHEM1">#REF!</definedName>
    <definedName name="MiscIncome">#REF!</definedName>
    <definedName name="MiscIncomeOther">#REF!</definedName>
    <definedName name="MLO">#REF!</definedName>
    <definedName name="MOU_IOCL">#REF!</definedName>
    <definedName name="ms">#REF!</definedName>
    <definedName name="MSHSDMARGIN">#REF!</definedName>
    <definedName name="MSMARGIN">#REF!</definedName>
    <definedName name="MSMetro">#REF!</definedName>
    <definedName name="myRange">#REF!</definedName>
    <definedName name="n" hidden="1">{#N/A,#N/A,FALSE,"FRPRD"}</definedName>
    <definedName name="NET_MON">#REF!</definedName>
    <definedName name="NMP">#REF!</definedName>
    <definedName name="NonPolicyOthers">#REF!</definedName>
    <definedName name="nzdec05">#REF!</definedName>
    <definedName name="o" hidden="1">{#N/A,#N/A,FALSE,"FRPRD"}</definedName>
    <definedName name="OEBACT_INDUS">#REF!</definedName>
    <definedName name="OEBACT_IOCL">#REF!</definedName>
    <definedName name="ol" hidden="1">{#N/A,#N/A,FALSE,"F-YLDS";#N/A,#N/A,FALSE,"ASP";#N/A,#N/A,FALSE,"FRPRD"}</definedName>
    <definedName name="OLEUM_TEL">#REF!</definedName>
    <definedName name="OPEX">#REF!</definedName>
    <definedName name="OPEX_FR_1">#REF!</definedName>
    <definedName name="OPEX_FR_2">#REF!</definedName>
    <definedName name="OPEX_LR">#REF!</definedName>
    <definedName name="opexFR">#REF!</definedName>
    <definedName name="opexLR">#REF!</definedName>
    <definedName name="OT">#REF!</definedName>
    <definedName name="OtherStaffWelfare">#REF!</definedName>
    <definedName name="OThours">Cp&amp;#REF!</definedName>
    <definedName name="OVEREADS">#REF!</definedName>
    <definedName name="OVERHEADS">#REF!</definedName>
    <definedName name="Overtime">#REF!</definedName>
    <definedName name="p" hidden="1">{#N/A,#N/A,FALSE,"FRPRD"}</definedName>
    <definedName name="page1">#REF!</definedName>
    <definedName name="page2">#REF!</definedName>
    <definedName name="page3">#REF!</definedName>
    <definedName name="page4">#REF!</definedName>
    <definedName name="PARAFFIN_WAX">#REF!</definedName>
    <definedName name="PAWS_Basis">1</definedName>
    <definedName name="PAWS_EndDate">38909</definedName>
    <definedName name="PAWS_GraphMode">TRUE</definedName>
    <definedName name="PAWS_LastDate">#REF!</definedName>
    <definedName name="PAWS_LastNDays">10</definedName>
    <definedName name="PAWS_PasteRows">FALSE</definedName>
    <definedName name="PAWS_Periodicity">1</definedName>
    <definedName name="PAWS_PeriodSpec">1</definedName>
    <definedName name="PAWS_StartDate">38734</definedName>
    <definedName name="PAWS_UseDates">TRUE</definedName>
    <definedName name="PAWS_UseLastSelection">FALSE</definedName>
    <definedName name="PAWS_UseUnits">TRUE</definedName>
    <definedName name="PAWS_ZeroMode">TRUE</definedName>
    <definedName name="PB_HSD">#REF!</definedName>
    <definedName name="PBM">#REF!</definedName>
    <definedName name="perc2">#REF!</definedName>
    <definedName name="PETCOKE">#REF!</definedName>
    <definedName name="Petrosol">#REF!</definedName>
    <definedName name="PFRCB">#REF!</definedName>
    <definedName name="PHENOL">#N/A</definedName>
    <definedName name="pl" hidden="1">{#N/A,#N/A,FALSE,"FRPRD"}</definedName>
    <definedName name="PolicyNonPolicy">#REF!</definedName>
    <definedName name="PowerAndFuel">#REF!</definedName>
    <definedName name="Ppac">#REF!,#REF!,#REF!,#REF!,#REF!,#REF!,#REF!,#REF!,#REF!,#REF!</definedName>
    <definedName name="PPACBU">#REF!</definedName>
    <definedName name="PpacFormat">#REF!,#REF!,#REF!,#REF!,#REF!,#REF!,#REF!,#REF!,#REF!,#REF!</definedName>
    <definedName name="PpacFormat1">#REF!,#REF!,#REF!,#REF!,#REF!,#REF!,#REF!</definedName>
    <definedName name="Pr_Ar_BRPL_PRD">#REF!</definedName>
    <definedName name="Pr_Ar_CBR_PRD">#REF!</definedName>
    <definedName name="Pr_Ar_CPCLM_CRD">#REF!</definedName>
    <definedName name="Pr_Ar_CPCPM_PRD">#REF!</definedName>
    <definedName name="Pr_IND_ILPvsACT">#REF!</definedName>
    <definedName name="Pr_IOC_ILPvsACT">#REF!</definedName>
    <definedName name="PRC16B">#REF!</definedName>
    <definedName name="PRC17SKOLPG">#REF!</definedName>
    <definedName name="_xlnm.Print_Area" localSheetId="0">'POL Price &amp; UR (Historical)'!$A$2:$L$288</definedName>
    <definedName name="_xlnm.Print_Area">#REF!</definedName>
    <definedName name="PRINT_AREA_MI">#REF!</definedName>
    <definedName name="_xlnm.Print_Titles">#N/A</definedName>
    <definedName name="PRODUCT">#REF!</definedName>
    <definedName name="production">#REF!</definedName>
    <definedName name="productionyield">#REF!</definedName>
    <definedName name="PROPOSED_RE9697">#REF!</definedName>
    <definedName name="q" hidden="1">{#N/A,#N/A,FALSE,"FRPRD"}</definedName>
    <definedName name="qa" hidden="1">{#N/A,#N/A,FALSE,"FRPRD"}</definedName>
    <definedName name="qw" hidden="1">{#N/A,#N/A,FALSE,"F-YLDS";#N/A,#N/A,FALSE,"ASP";#N/A,#N/A,FALSE,"FRPRD"}</definedName>
    <definedName name="qwe">#REF!</definedName>
    <definedName name="RATE">#REF!</definedName>
    <definedName name="re">#REF!</definedName>
    <definedName name="RE_CHEM">#REF!</definedName>
    <definedName name="RECOVERY">#REF!</definedName>
    <definedName name="RECY">#REF!</definedName>
    <definedName name="REFCAPITAL">#REF!</definedName>
    <definedName name="REFexp">#REF!</definedName>
    <definedName name="Refpl">#REF!</definedName>
    <definedName name="REGULAR">#REF!</definedName>
    <definedName name="RepairsMaintenance">#REF!</definedName>
    <definedName name="REVFO">#REF!</definedName>
    <definedName name="REVLSHS">#REF!</definedName>
    <definedName name="REVNAP">#REF!</definedName>
    <definedName name="rf" hidden="1">{#N/A,#N/A,FALSE,"F-YLDS";#N/A,#N/A,FALSE,"ASP";#N/A,#N/A,FALSE,"FRPRD"}</definedName>
    <definedName name="RSPComp">#REF!</definedName>
    <definedName name="RTCOMP">#REF!</definedName>
    <definedName name="rtp">#REF!</definedName>
    <definedName name="SAPBEXdnldView" hidden="1">"43UENCNE8XPKO8DWPJ0SC3Z3K"</definedName>
    <definedName name="SAPBEXDNLDVIEW1" hidden="1">"E20T3N3KJ0LUP62J5D2SK79M7"</definedName>
    <definedName name="SAPBEXsysID" hidden="1">"BP1"</definedName>
    <definedName name="sd" hidden="1">{#N/A,#N/A,FALSE,"F-YLDS";#N/A,#N/A,FALSE,"ASP";#N/A,#N/A,FALSE,"FRPRD"}</definedName>
    <definedName name="selling" hidden="1">"EN8Z3PK0D6IJMVGQYKTPVAV7E"</definedName>
    <definedName name="Sing_holidays">#REF!</definedName>
    <definedName name="SKO___NON_PDS">#REF!</definedName>
    <definedName name="SKOLPGLoss">#REF!</definedName>
    <definedName name="SLATE">#REF!</definedName>
    <definedName name="SR">#REF!</definedName>
    <definedName name="ss">#REF!</definedName>
    <definedName name="STATE">#REF!</definedName>
    <definedName name="State___Wise_Recoverable_and_Irrecoverable_Taxes_as_of_1.5.2006">#REF!</definedName>
    <definedName name="State___Wise_Recoverable_and_Irrecoverable_Taxes_as_of_1.9.2005">#REF!</definedName>
    <definedName name="State___Wise_Recoverable_and_Irrecoverable_Taxes_as_of_1.9.2006">#REF!</definedName>
    <definedName name="stockannex">#REF!</definedName>
    <definedName name="STR_TGT_01">#REF!</definedName>
    <definedName name="STR_TGT_02">#REF!</definedName>
    <definedName name="SubsidyonSKO">#REF!</definedName>
    <definedName name="summary">#REF!</definedName>
    <definedName name="sumtry">#REF!</definedName>
    <definedName name="sw">#REF!</definedName>
    <definedName name="SW_B">#REF!</definedName>
    <definedName name="SWdet">#REF!</definedName>
    <definedName name="SWsum">#REF!</definedName>
    <definedName name="szdec05">#REF!</definedName>
    <definedName name="szdec0501">#REF!</definedName>
    <definedName name="t" hidden="1">{#N/A,#N/A,FALSE,"FRPRD"}</definedName>
    <definedName name="Table1">#REF!</definedName>
    <definedName name="TABLE2">#REF!</definedName>
    <definedName name="TAIPP.25HSD">#REF!</definedName>
    <definedName name="Tapis_dates">#REF!</definedName>
    <definedName name="Tapis_prices">#REF!</definedName>
    <definedName name="TechBeNy">#REF!</definedName>
    <definedName name="TechMou">#REF!</definedName>
    <definedName name="temp">#REF!</definedName>
    <definedName name="tg" hidden="1">{#N/A,#N/A,FALSE,"FRPRD"}</definedName>
    <definedName name="tion">#REF!</definedName>
    <definedName name="Travelling">#REF!</definedName>
    <definedName name="tre">#REF!</definedName>
    <definedName name="TRIALINL">#REF!</definedName>
    <definedName name="uj" hidden="1">{#N/A,#N/A,FALSE,"F-YLDS";#N/A,#N/A,FALSE,"ASP";#N/A,#N/A,FALSE,"FRPRD"}</definedName>
    <definedName name="UK_holidays">#REF!</definedName>
    <definedName name="Under_Recoveries_on_Sensitive_Products_For_HPC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#REF!</definedName>
    <definedName name="v" hidden="1">{#N/A,#N/A,FALSE,"F-YLDS";#N/A,#N/A,FALSE,"ASP";#N/A,#N/A,FALSE,"FRPRD"}</definedName>
    <definedName name="Variance_monthly">#REF!</definedName>
    <definedName name="vgg">#REF!</definedName>
    <definedName name="VR" hidden="1">{#N/A,#N/A,FALSE,"F-YLDS";#N/A,#N/A,FALSE,"ASP";#N/A,#N/A,FALSE,"FRPRD"}</definedName>
    <definedName name="vrr" hidden="1">{#N/A,#N/A,FALSE,"FRPRD"}</definedName>
    <definedName name="w" hidden="1">{#N/A,#N/A,FALSE,"F-YLDS";#N/A,#N/A,FALSE,"ASP";#N/A,#N/A,FALSE,"FRPRD"}</definedName>
    <definedName name="w203I340">#REF!</definedName>
    <definedName name="WATER">#REF!</definedName>
    <definedName name="WATER_METHANOL">#REF!</definedName>
    <definedName name="we" hidden="1">{#N/A,#N/A,FALSE,"FRPRD"}</definedName>
    <definedName name="WeeklyTrends">#REF!</definedName>
    <definedName name="WHOLE">#REF!</definedName>
    <definedName name="wrn.frprd." hidden="1">{#N/A,#N/A,FALSE,"FRPRD"}</definedName>
    <definedName name="wrn.ylds." hidden="1">{#N/A,#N/A,FALSE,"F-YLDS";#N/A,#N/A,FALSE,"ASP";#N/A,#N/A,FALSE,"FRPRD"}</definedName>
    <definedName name="ws" hidden="1">{#N/A,#N/A,FALSE,"F-YLDS";#N/A,#N/A,FALSE,"ASP";#N/A,#N/A,FALSE,"FRPRD"}</definedName>
    <definedName name="WTAWHLE">#REF!</definedName>
    <definedName name="wzdec05">#REF!</definedName>
    <definedName name="X">#REF!</definedName>
    <definedName name="xa">#REF!</definedName>
    <definedName name="XCOASTAL">#REF!</definedName>
    <definedName name="xcv">#REF!</definedName>
    <definedName name="XINLAND">#REF!</definedName>
    <definedName name="xs" hidden="1">{#N/A,#N/A,FALSE,"F-YLDS";#N/A,#N/A,FALSE,"ASP";#N/A,#N/A,FALSE,"FRPRD"}</definedName>
    <definedName name="XX">#REF!</definedName>
    <definedName name="XXXXX">#REF!</definedName>
    <definedName name="y" hidden="1">{#N/A,#N/A,FALSE,"F-YLDS";#N/A,#N/A,FALSE,"ASP";#N/A,#N/A,FALSE,"FRPRD"}</definedName>
    <definedName name="yh" hidden="1">{#N/A,#N/A,FALSE,"FRPRD"}</definedName>
    <definedName name="Yields">#REF!</definedName>
    <definedName name="z" hidden="1">{#N/A,#N/A,FALSE,"FRPRD"}</definedName>
    <definedName name="za" hidden="1">{#N/A,#N/A,FALSE,"F-YLDS";#N/A,#N/A,FALSE,"ASP";#N/A,#N/A,FALSE,"FRPRD"}</definedName>
    <definedName name="zxc">#REF!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1" i="1" l="1"/>
  <c r="A281" i="1"/>
  <c r="C280" i="1"/>
  <c r="A280" i="1"/>
  <c r="C279" i="1"/>
  <c r="A279" i="1"/>
  <c r="C278" i="1"/>
  <c r="A278" i="1"/>
  <c r="C277" i="1"/>
  <c r="A277" i="1"/>
  <c r="G276" i="1"/>
  <c r="C276" i="1"/>
  <c r="A276" i="1"/>
  <c r="C275" i="1"/>
  <c r="A275" i="1"/>
  <c r="C274" i="1"/>
  <c r="A274" i="1"/>
  <c r="C273" i="1"/>
  <c r="A273" i="1"/>
  <c r="C272" i="1"/>
  <c r="A272" i="1"/>
  <c r="C271" i="1"/>
  <c r="A271" i="1"/>
  <c r="C270" i="1"/>
  <c r="A270" i="1"/>
  <c r="C269" i="1"/>
  <c r="A269" i="1"/>
  <c r="G268" i="1"/>
  <c r="C268" i="1"/>
  <c r="A268" i="1"/>
  <c r="C267" i="1"/>
  <c r="A267" i="1"/>
  <c r="C266" i="1"/>
  <c r="A266" i="1"/>
  <c r="C265" i="1"/>
  <c r="A265" i="1"/>
  <c r="C264" i="1"/>
  <c r="A264" i="1"/>
  <c r="C263" i="1"/>
  <c r="A263" i="1"/>
  <c r="C262" i="1"/>
  <c r="G262" i="1" s="1"/>
  <c r="A262" i="1"/>
  <c r="C261" i="1"/>
  <c r="G261" i="1" s="1"/>
  <c r="A261" i="1"/>
  <c r="G260" i="1"/>
  <c r="C260" i="1"/>
  <c r="A260" i="1"/>
  <c r="C259" i="1"/>
  <c r="A259" i="1"/>
  <c r="C258" i="1"/>
  <c r="A258" i="1"/>
  <c r="C257" i="1"/>
  <c r="A257" i="1"/>
  <c r="C256" i="1"/>
  <c r="A256" i="1"/>
  <c r="C255" i="1"/>
  <c r="A255" i="1"/>
  <c r="G254" i="1"/>
  <c r="C254" i="1"/>
  <c r="A254" i="1"/>
  <c r="C253" i="1"/>
  <c r="G253" i="1" s="1"/>
  <c r="A253" i="1"/>
  <c r="G252" i="1"/>
  <c r="C252" i="1"/>
  <c r="A252" i="1"/>
  <c r="C251" i="1"/>
  <c r="A251" i="1"/>
  <c r="C250" i="1"/>
  <c r="A250" i="1"/>
  <c r="C249" i="1"/>
  <c r="A249" i="1"/>
  <c r="C248" i="1"/>
  <c r="A248" i="1"/>
  <c r="C247" i="1"/>
  <c r="G247" i="1" s="1"/>
  <c r="A247" i="1"/>
  <c r="G246" i="1"/>
  <c r="C246" i="1"/>
  <c r="A246" i="1"/>
  <c r="C245" i="1"/>
  <c r="A245" i="1"/>
  <c r="C244" i="1"/>
  <c r="A244" i="1"/>
  <c r="C243" i="1"/>
  <c r="A243" i="1"/>
  <c r="C242" i="1"/>
  <c r="A242" i="1"/>
  <c r="J241" i="1"/>
  <c r="K240" i="1"/>
  <c r="C240" i="1"/>
  <c r="A240" i="1"/>
  <c r="J239" i="1"/>
  <c r="K238" i="1"/>
  <c r="G238" i="1"/>
  <c r="C238" i="1"/>
  <c r="A238" i="1"/>
  <c r="J237" i="1"/>
  <c r="K236" i="1"/>
  <c r="C236" i="1"/>
  <c r="A236" i="1"/>
  <c r="J235" i="1"/>
  <c r="K234" i="1"/>
  <c r="G234" i="1"/>
  <c r="C234" i="1"/>
  <c r="A234" i="1"/>
  <c r="J233" i="1"/>
  <c r="K232" i="1"/>
  <c r="C232" i="1"/>
  <c r="G232" i="1" s="1"/>
  <c r="A232" i="1"/>
  <c r="J231" i="1"/>
  <c r="K230" i="1"/>
  <c r="C230" i="1"/>
  <c r="A230" i="1"/>
  <c r="J229" i="1"/>
  <c r="K228" i="1"/>
  <c r="C228" i="1"/>
  <c r="A228" i="1"/>
  <c r="J227" i="1"/>
  <c r="C226" i="1"/>
  <c r="A226" i="1"/>
  <c r="J225" i="1"/>
  <c r="C224" i="1"/>
  <c r="A224" i="1"/>
  <c r="J223" i="1"/>
  <c r="C222" i="1"/>
  <c r="A222" i="1"/>
  <c r="J221" i="1"/>
  <c r="C220" i="1"/>
  <c r="A220" i="1"/>
  <c r="J219" i="1"/>
  <c r="C218" i="1"/>
  <c r="A218" i="1"/>
  <c r="J217" i="1"/>
  <c r="C216" i="1"/>
  <c r="A216" i="1"/>
  <c r="J215" i="1"/>
  <c r="C214" i="1"/>
  <c r="A214" i="1"/>
  <c r="J213" i="1"/>
  <c r="C212" i="1"/>
  <c r="A212" i="1"/>
  <c r="J211" i="1"/>
  <c r="C210" i="1"/>
  <c r="A210" i="1"/>
  <c r="J209" i="1"/>
  <c r="C208" i="1"/>
  <c r="A208" i="1"/>
  <c r="J207" i="1"/>
  <c r="C206" i="1"/>
  <c r="A206" i="1"/>
  <c r="J205" i="1"/>
  <c r="C204" i="1"/>
  <c r="A204" i="1"/>
  <c r="J203" i="1"/>
  <c r="C202" i="1"/>
  <c r="A202" i="1"/>
  <c r="J201" i="1"/>
  <c r="C200" i="1"/>
  <c r="A200" i="1"/>
  <c r="J199" i="1"/>
  <c r="C198" i="1"/>
  <c r="A198" i="1"/>
  <c r="J197" i="1"/>
  <c r="C196" i="1"/>
  <c r="A196" i="1"/>
  <c r="J195" i="1"/>
  <c r="C194" i="1"/>
  <c r="A194" i="1"/>
  <c r="J193" i="1"/>
  <c r="C192" i="1"/>
  <c r="A192" i="1"/>
  <c r="C190" i="1"/>
  <c r="A190" i="1"/>
  <c r="C189" i="1"/>
  <c r="A189" i="1"/>
  <c r="G188" i="1"/>
  <c r="C188" i="1"/>
  <c r="A188" i="1"/>
  <c r="I183" i="1"/>
  <c r="H183" i="1"/>
  <c r="G183" i="1"/>
  <c r="C183" i="1"/>
  <c r="A183" i="1"/>
  <c r="I181" i="1"/>
  <c r="H181" i="1"/>
  <c r="C181" i="1"/>
  <c r="A181" i="1"/>
  <c r="I179" i="1"/>
  <c r="G179" i="1"/>
  <c r="C179" i="1"/>
  <c r="A179" i="1"/>
  <c r="I177" i="1"/>
  <c r="H179" i="1" s="1"/>
  <c r="C177" i="1"/>
  <c r="A177" i="1"/>
  <c r="J172" i="1"/>
  <c r="C172" i="1"/>
  <c r="I171" i="1"/>
  <c r="H177" i="1" s="1"/>
  <c r="H171" i="1"/>
  <c r="G171" i="1"/>
  <c r="C171" i="1"/>
  <c r="A171" i="1"/>
  <c r="C170" i="1"/>
  <c r="I169" i="1"/>
  <c r="H169" i="1"/>
  <c r="C169" i="1"/>
  <c r="A169" i="1"/>
  <c r="G168" i="1"/>
  <c r="C168" i="1"/>
  <c r="I167" i="1"/>
  <c r="C167" i="1"/>
  <c r="A167" i="1"/>
  <c r="C166" i="1"/>
  <c r="I165" i="1"/>
  <c r="H167" i="1" s="1"/>
  <c r="C165" i="1"/>
  <c r="A165" i="1"/>
  <c r="C164" i="1"/>
  <c r="I163" i="1"/>
  <c r="H165" i="1" s="1"/>
  <c r="C163" i="1"/>
  <c r="A163" i="1"/>
  <c r="C162" i="1"/>
  <c r="I161" i="1"/>
  <c r="H163" i="1" s="1"/>
  <c r="C161" i="1"/>
  <c r="G161" i="1" s="1"/>
  <c r="A161" i="1"/>
  <c r="C160" i="1"/>
  <c r="G160" i="1" s="1"/>
  <c r="I159" i="1"/>
  <c r="H161" i="1" s="1"/>
  <c r="H159" i="1"/>
  <c r="C159" i="1"/>
  <c r="A159" i="1"/>
  <c r="C158" i="1"/>
  <c r="I157" i="1"/>
  <c r="C157" i="1"/>
  <c r="A157" i="1"/>
  <c r="C156" i="1"/>
  <c r="I155" i="1"/>
  <c r="H157" i="1" s="1"/>
  <c r="H155" i="1"/>
  <c r="G155" i="1"/>
  <c r="C155" i="1"/>
  <c r="A155" i="1"/>
  <c r="C154" i="1"/>
  <c r="I153" i="1"/>
  <c r="H153" i="1"/>
  <c r="C153" i="1"/>
  <c r="A153" i="1"/>
  <c r="G152" i="1"/>
  <c r="C152" i="1"/>
  <c r="I151" i="1"/>
  <c r="G151" i="1"/>
  <c r="C151" i="1"/>
  <c r="A151" i="1"/>
  <c r="C150" i="1"/>
  <c r="I149" i="1"/>
  <c r="H151" i="1" s="1"/>
  <c r="C149" i="1"/>
  <c r="A149" i="1"/>
  <c r="G148" i="1"/>
  <c r="C148" i="1"/>
  <c r="I147" i="1"/>
  <c r="H149" i="1" s="1"/>
  <c r="C147" i="1"/>
  <c r="A147" i="1"/>
  <c r="C146" i="1"/>
  <c r="G146" i="1" s="1"/>
  <c r="I145" i="1"/>
  <c r="H147" i="1" s="1"/>
  <c r="C145" i="1"/>
  <c r="A145" i="1"/>
  <c r="C144" i="1"/>
  <c r="I143" i="1"/>
  <c r="H145" i="1" s="1"/>
  <c r="H143" i="1"/>
  <c r="C143" i="1"/>
  <c r="A143" i="1"/>
  <c r="C142" i="1"/>
  <c r="I141" i="1"/>
  <c r="C141" i="1"/>
  <c r="A141" i="1"/>
  <c r="C140" i="1"/>
  <c r="I139" i="1"/>
  <c r="H141" i="1" s="1"/>
  <c r="C139" i="1"/>
  <c r="A139" i="1"/>
  <c r="G138" i="1"/>
  <c r="C138" i="1"/>
  <c r="I137" i="1"/>
  <c r="H139" i="1" s="1"/>
  <c r="H137" i="1"/>
  <c r="C137" i="1"/>
  <c r="A137" i="1"/>
  <c r="C136" i="1"/>
  <c r="I135" i="1"/>
  <c r="C135" i="1"/>
  <c r="G135" i="1" s="1"/>
  <c r="A135" i="1"/>
  <c r="G134" i="1"/>
  <c r="C134" i="1"/>
  <c r="I133" i="1"/>
  <c r="H135" i="1" s="1"/>
  <c r="G133" i="1"/>
  <c r="C133" i="1"/>
  <c r="A133" i="1"/>
  <c r="C132" i="1"/>
  <c r="I131" i="1"/>
  <c r="H133" i="1" s="1"/>
  <c r="G131" i="1"/>
  <c r="C131" i="1"/>
  <c r="A131" i="1"/>
  <c r="C130" i="1"/>
  <c r="G130" i="1" s="1"/>
  <c r="I129" i="1"/>
  <c r="H131" i="1" s="1"/>
  <c r="C129" i="1"/>
  <c r="A129" i="1"/>
  <c r="C128" i="1"/>
  <c r="I127" i="1"/>
  <c r="H129" i="1" s="1"/>
  <c r="H127" i="1"/>
  <c r="C127" i="1"/>
  <c r="A127" i="1"/>
  <c r="C126" i="1"/>
  <c r="G126" i="1" s="1"/>
  <c r="I125" i="1"/>
  <c r="C125" i="1"/>
  <c r="A125" i="1"/>
  <c r="C124" i="1"/>
  <c r="I123" i="1"/>
  <c r="H125" i="1" s="1"/>
  <c r="H123" i="1"/>
  <c r="G123" i="1"/>
  <c r="C123" i="1"/>
  <c r="A123" i="1"/>
  <c r="C122" i="1"/>
  <c r="I121" i="1"/>
  <c r="H121" i="1"/>
  <c r="C121" i="1"/>
  <c r="A121" i="1"/>
  <c r="G120" i="1"/>
  <c r="C120" i="1"/>
  <c r="I119" i="1"/>
  <c r="C119" i="1"/>
  <c r="A119" i="1"/>
  <c r="J113" i="1"/>
  <c r="H119" i="1" s="1"/>
  <c r="G113" i="1"/>
  <c r="G112" i="1"/>
  <c r="J111" i="1"/>
  <c r="I113" i="1" s="1"/>
  <c r="I111" i="1"/>
  <c r="G110" i="1"/>
  <c r="J109" i="1"/>
  <c r="I109" i="1"/>
  <c r="G109" i="1"/>
  <c r="G108" i="1"/>
  <c r="J107" i="1"/>
  <c r="J105" i="1"/>
  <c r="I107" i="1" s="1"/>
  <c r="I105" i="1"/>
  <c r="G105" i="1"/>
  <c r="G104" i="1"/>
  <c r="J103" i="1"/>
  <c r="I103" i="1"/>
  <c r="G103" i="1"/>
  <c r="J101" i="1"/>
  <c r="G101" i="1"/>
  <c r="G100" i="1"/>
  <c r="J99" i="1"/>
  <c r="I101" i="1" s="1"/>
  <c r="D99" i="1"/>
  <c r="A99" i="1"/>
  <c r="G98" i="1"/>
  <c r="D98" i="1"/>
  <c r="D97" i="1"/>
  <c r="J97" i="1" s="1"/>
  <c r="I99" i="1" s="1"/>
  <c r="A97" i="1"/>
  <c r="G96" i="1"/>
  <c r="D96" i="1"/>
  <c r="G95" i="1"/>
  <c r="D95" i="1"/>
  <c r="J95" i="1" s="1"/>
  <c r="I97" i="1" s="1"/>
  <c r="A95" i="1"/>
  <c r="D94" i="1"/>
  <c r="J93" i="1"/>
  <c r="I95" i="1" s="1"/>
  <c r="D93" i="1"/>
  <c r="A93" i="1"/>
  <c r="G92" i="1"/>
  <c r="D92" i="1"/>
  <c r="S91" i="1"/>
  <c r="D91" i="1"/>
  <c r="J91" i="1" s="1"/>
  <c r="I93" i="1" s="1"/>
  <c r="A91" i="1"/>
  <c r="S90" i="1"/>
  <c r="D90" i="1"/>
  <c r="B90" i="1"/>
  <c r="S89" i="1"/>
  <c r="J89" i="1"/>
  <c r="I91" i="1" s="1"/>
  <c r="D89" i="1"/>
  <c r="S88" i="1"/>
  <c r="D88" i="1"/>
  <c r="G88" i="1" s="1"/>
  <c r="B88" i="1"/>
  <c r="S87" i="1"/>
  <c r="D87" i="1"/>
  <c r="J87" i="1" s="1"/>
  <c r="I89" i="1" s="1"/>
  <c r="S86" i="1"/>
  <c r="D86" i="1"/>
  <c r="B86" i="1"/>
  <c r="S85" i="1"/>
  <c r="D85" i="1"/>
  <c r="S84" i="1"/>
  <c r="D84" i="1"/>
  <c r="B84" i="1"/>
  <c r="S83" i="1"/>
  <c r="I83" i="1"/>
  <c r="D83" i="1"/>
  <c r="S82" i="1"/>
  <c r="D82" i="1"/>
  <c r="B82" i="1"/>
  <c r="S81" i="1"/>
  <c r="J81" i="1"/>
  <c r="G81" i="1"/>
  <c r="D81" i="1"/>
  <c r="S80" i="1"/>
  <c r="D80" i="1"/>
  <c r="B80" i="1"/>
  <c r="S79" i="1"/>
  <c r="J79" i="1"/>
  <c r="I81" i="1" s="1"/>
  <c r="D79" i="1"/>
  <c r="S78" i="1"/>
  <c r="G78" i="1"/>
  <c r="D78" i="1"/>
  <c r="S77" i="1"/>
  <c r="D77" i="1"/>
  <c r="J77" i="1" s="1"/>
  <c r="I79" i="1" s="1"/>
  <c r="S76" i="1"/>
  <c r="D76" i="1"/>
  <c r="S75" i="1"/>
  <c r="J75" i="1"/>
  <c r="I77" i="1" s="1"/>
  <c r="I75" i="1"/>
  <c r="G75" i="1"/>
  <c r="D75" i="1"/>
  <c r="S74" i="1"/>
  <c r="G74" i="1"/>
  <c r="D74" i="1"/>
  <c r="J73" i="1"/>
  <c r="H73" i="1"/>
  <c r="S73" i="1" s="1"/>
  <c r="G73" i="1"/>
  <c r="D73" i="1"/>
  <c r="S72" i="1"/>
  <c r="D72" i="1"/>
  <c r="S71" i="1"/>
  <c r="D71" i="1"/>
  <c r="S70" i="1"/>
  <c r="D70" i="1"/>
  <c r="H69" i="1"/>
  <c r="S69" i="1" s="1"/>
  <c r="D69" i="1"/>
  <c r="S68" i="1"/>
  <c r="D68" i="1"/>
  <c r="S67" i="1"/>
  <c r="D67" i="1"/>
  <c r="J67" i="1" s="1"/>
  <c r="I69" i="1" s="1"/>
  <c r="H66" i="1"/>
  <c r="G66" i="1"/>
  <c r="D66" i="1"/>
  <c r="B66" i="1"/>
  <c r="D65" i="1"/>
  <c r="D64" i="1"/>
  <c r="B64" i="1"/>
  <c r="D63" i="1"/>
  <c r="H59" i="1"/>
  <c r="D59" i="1"/>
  <c r="B59" i="1"/>
  <c r="I58" i="1"/>
  <c r="G58" i="1"/>
  <c r="D58" i="1"/>
  <c r="J58" i="1" s="1"/>
  <c r="I63" i="1" s="1"/>
  <c r="D57" i="1"/>
  <c r="B57" i="1"/>
  <c r="J56" i="1"/>
  <c r="G56" i="1"/>
  <c r="D56" i="1"/>
  <c r="D55" i="1"/>
  <c r="B55" i="1"/>
  <c r="J54" i="1"/>
  <c r="I56" i="1" s="1"/>
  <c r="G54" i="1"/>
  <c r="D54" i="1"/>
  <c r="D53" i="1"/>
  <c r="B53" i="1"/>
  <c r="D52" i="1"/>
  <c r="H51" i="1"/>
  <c r="D51" i="1"/>
  <c r="H50" i="1"/>
  <c r="D50" i="1"/>
  <c r="H46" i="1"/>
  <c r="G46" i="1"/>
  <c r="D46" i="1"/>
  <c r="H45" i="1"/>
  <c r="D45" i="1"/>
  <c r="H44" i="1"/>
  <c r="G44" i="1"/>
  <c r="D44" i="1"/>
  <c r="H43" i="1"/>
  <c r="D43" i="1"/>
  <c r="D42" i="1"/>
  <c r="G41" i="1"/>
  <c r="D41" i="1"/>
  <c r="J41" i="1" s="1"/>
  <c r="I43" i="1" s="1"/>
  <c r="G40" i="1"/>
  <c r="D40" i="1"/>
  <c r="I39" i="1"/>
  <c r="D39" i="1"/>
  <c r="D38" i="1"/>
  <c r="J37" i="1"/>
  <c r="G37" i="1"/>
  <c r="D37" i="1"/>
  <c r="D36" i="1"/>
  <c r="B36" i="1"/>
  <c r="J35" i="1"/>
  <c r="I37" i="1" s="1"/>
  <c r="H35" i="1"/>
  <c r="G35" i="1"/>
  <c r="D35" i="1"/>
  <c r="G34" i="1"/>
  <c r="D34" i="1"/>
  <c r="B34" i="1"/>
  <c r="J33" i="1"/>
  <c r="I35" i="1" s="1"/>
  <c r="D33" i="1"/>
  <c r="G32" i="1"/>
  <c r="D32" i="1"/>
  <c r="B32" i="1"/>
  <c r="D31" i="1"/>
  <c r="J31" i="1" s="1"/>
  <c r="I33" i="1" s="1"/>
  <c r="D30" i="1"/>
  <c r="B30" i="1"/>
  <c r="G29" i="1"/>
  <c r="D29" i="1"/>
  <c r="J29" i="1" s="1"/>
  <c r="I31" i="1" s="1"/>
  <c r="D28" i="1"/>
  <c r="B28" i="1"/>
  <c r="J27" i="1"/>
  <c r="I29" i="1" s="1"/>
  <c r="G27" i="1"/>
  <c r="D27" i="1"/>
  <c r="D26" i="1"/>
  <c r="B26" i="1"/>
  <c r="D25" i="1"/>
  <c r="J25" i="1" s="1"/>
  <c r="I27" i="1" s="1"/>
  <c r="D24" i="1"/>
  <c r="G23" i="1"/>
  <c r="D23" i="1"/>
  <c r="J23" i="1" s="1"/>
  <c r="I25" i="1" s="1"/>
  <c r="D22" i="1"/>
  <c r="J21" i="1"/>
  <c r="I23" i="1" s="1"/>
  <c r="D21" i="1"/>
  <c r="G20" i="1"/>
  <c r="D20" i="1"/>
  <c r="D19" i="1"/>
  <c r="H18" i="1"/>
  <c r="D18" i="1"/>
  <c r="P17" i="1"/>
  <c r="O17" i="1"/>
  <c r="N17" i="1"/>
  <c r="J17" i="1"/>
  <c r="I19" i="1" s="1"/>
  <c r="G17" i="1"/>
  <c r="D17" i="1"/>
  <c r="Q16" i="1"/>
  <c r="G16" i="1"/>
  <c r="D16" i="1"/>
  <c r="Q15" i="1"/>
  <c r="D15" i="1"/>
  <c r="J15" i="1" s="1"/>
  <c r="I17" i="1" s="1"/>
  <c r="Q14" i="1"/>
  <c r="D14" i="1"/>
  <c r="Q13" i="1"/>
  <c r="Q17" i="1" s="1"/>
  <c r="J13" i="1"/>
  <c r="I15" i="1" s="1"/>
  <c r="H13" i="1"/>
  <c r="D13" i="1"/>
  <c r="G121" i="1" l="1"/>
  <c r="G164" i="1"/>
  <c r="G21" i="1"/>
  <c r="G33" i="1"/>
  <c r="G80" i="1"/>
  <c r="G89" i="1"/>
  <c r="G136" i="1"/>
  <c r="G167" i="1"/>
  <c r="G169" i="1"/>
  <c r="G181" i="1"/>
  <c r="G240" i="1"/>
  <c r="G24" i="1"/>
  <c r="G55" i="1"/>
  <c r="G99" i="1"/>
  <c r="G107" i="1"/>
  <c r="G269" i="1"/>
  <c r="G79" i="1"/>
  <c r="G82" i="1"/>
  <c r="G13" i="1"/>
  <c r="G15" i="1"/>
  <c r="G51" i="1"/>
  <c r="G68" i="1"/>
  <c r="G122" i="1"/>
  <c r="G139" i="1"/>
  <c r="G153" i="1"/>
  <c r="G26" i="1"/>
  <c r="G36" i="1"/>
  <c r="G111" i="1"/>
  <c r="G114" i="1"/>
  <c r="G128" i="1"/>
  <c r="G166" i="1"/>
  <c r="G244" i="1"/>
  <c r="G277" i="1"/>
  <c r="G154" i="1"/>
  <c r="G141" i="1"/>
  <c r="G129" i="1"/>
  <c r="G53" i="1"/>
  <c r="G90" i="1"/>
  <c r="G18" i="1"/>
  <c r="J19" i="1"/>
  <c r="I21" i="1" s="1"/>
  <c r="G30" i="1"/>
  <c r="G39" i="1"/>
  <c r="G42" i="1"/>
  <c r="J43" i="1"/>
  <c r="I45" i="1" s="1"/>
  <c r="G45" i="1"/>
  <c r="J50" i="1"/>
  <c r="I52" i="1" s="1"/>
  <c r="G52" i="1"/>
  <c r="G59" i="1"/>
  <c r="J63" i="1"/>
  <c r="I65" i="1" s="1"/>
  <c r="G65" i="1"/>
  <c r="G69" i="1"/>
  <c r="G70" i="1"/>
  <c r="J71" i="1"/>
  <c r="I73" i="1" s="1"/>
  <c r="G83" i="1"/>
  <c r="G84" i="1"/>
  <c r="J85" i="1"/>
  <c r="I87" i="1" s="1"/>
  <c r="G119" i="1"/>
  <c r="G147" i="1"/>
  <c r="G257" i="1"/>
  <c r="G77" i="1"/>
  <c r="G87" i="1"/>
  <c r="G102" i="1"/>
  <c r="G158" i="1"/>
  <c r="G162" i="1"/>
  <c r="G189" i="1"/>
  <c r="G204" i="1"/>
  <c r="G220" i="1"/>
  <c r="G236" i="1"/>
  <c r="G242" i="1"/>
  <c r="G245" i="1"/>
  <c r="G267" i="1"/>
  <c r="G198" i="1"/>
  <c r="G25" i="1"/>
  <c r="G38" i="1"/>
  <c r="J39" i="1"/>
  <c r="I41" i="1" s="1"/>
  <c r="G43" i="1"/>
  <c r="J52" i="1"/>
  <c r="I54" i="1" s="1"/>
  <c r="G64" i="1"/>
  <c r="J65" i="1"/>
  <c r="I67" i="1" s="1"/>
  <c r="G72" i="1"/>
  <c r="G142" i="1"/>
  <c r="G144" i="1"/>
  <c r="G177" i="1"/>
  <c r="G251" i="1"/>
  <c r="G258" i="1"/>
  <c r="G265" i="1"/>
  <c r="G192" i="1"/>
  <c r="G50" i="1"/>
  <c r="J83" i="1"/>
  <c r="I85" i="1" s="1"/>
  <c r="G14" i="1"/>
  <c r="G19" i="1"/>
  <c r="G22" i="1"/>
  <c r="G28" i="1"/>
  <c r="J45" i="1"/>
  <c r="I50" i="1" s="1"/>
  <c r="G57" i="1"/>
  <c r="G63" i="1"/>
  <c r="J69" i="1"/>
  <c r="I71" i="1" s="1"/>
  <c r="G71" i="1"/>
  <c r="G76" i="1"/>
  <c r="G85" i="1"/>
  <c r="G86" i="1"/>
  <c r="G94" i="1"/>
  <c r="G125" i="1"/>
  <c r="G132" i="1"/>
  <c r="G137" i="1"/>
  <c r="G150" i="1"/>
  <c r="G157" i="1"/>
  <c r="G170" i="1"/>
  <c r="G196" i="1"/>
  <c r="G202" i="1"/>
  <c r="G218" i="1"/>
  <c r="G228" i="1"/>
  <c r="G230" i="1"/>
  <c r="G163" i="1"/>
  <c r="G165" i="1"/>
  <c r="G212" i="1"/>
  <c r="G266" i="1"/>
  <c r="G143" i="1"/>
  <c r="G206" i="1"/>
  <c r="G222" i="1"/>
  <c r="G214" i="1"/>
  <c r="G93" i="1"/>
  <c r="G106" i="1"/>
  <c r="G145" i="1"/>
  <c r="G149" i="1"/>
  <c r="G194" i="1"/>
  <c r="G200" i="1"/>
  <c r="G210" i="1"/>
  <c r="G216" i="1"/>
  <c r="G226" i="1"/>
  <c r="G243" i="1"/>
  <c r="G250" i="1"/>
  <c r="G259" i="1"/>
  <c r="G274" i="1"/>
  <c r="G255" i="1"/>
  <c r="G263" i="1"/>
  <c r="G271" i="1"/>
  <c r="G279" i="1"/>
  <c r="G270" i="1"/>
  <c r="G278" i="1"/>
  <c r="G281" i="1" l="1"/>
  <c r="G140" i="1"/>
  <c r="G256" i="1"/>
  <c r="G172" i="1"/>
  <c r="G127" i="1"/>
  <c r="G248" i="1"/>
  <c r="G224" i="1"/>
  <c r="G124" i="1"/>
  <c r="G275" i="1"/>
  <c r="G97" i="1"/>
  <c r="G31" i="1"/>
  <c r="G208" i="1"/>
  <c r="G67" i="1"/>
  <c r="G280" i="1"/>
  <c r="G190" i="1"/>
  <c r="G272" i="1"/>
  <c r="G273" i="1"/>
  <c r="G159" i="1"/>
  <c r="G156" i="1"/>
  <c r="G264" i="1"/>
  <c r="G249" i="1"/>
  <c r="G91" i="1"/>
</calcChain>
</file>

<file path=xl/sharedStrings.xml><?xml version="1.0" encoding="utf-8"?>
<sst xmlns="http://schemas.openxmlformats.org/spreadsheetml/2006/main" count="265" uniqueCount="55">
  <si>
    <t>Petroleum Planning &amp; Analysis Cell</t>
  </si>
  <si>
    <t>Petroleum Prices and Under-Recoveries</t>
  </si>
  <si>
    <t>Period : 2011-2022</t>
  </si>
  <si>
    <t>Month</t>
  </si>
  <si>
    <t>Fortnight</t>
  </si>
  <si>
    <t>Fortnightly Pricing Period</t>
  </si>
  <si>
    <t>Average International FOB Price 
&amp; Exchange rate</t>
  </si>
  <si>
    <t>Product-wise Under / (Over) recovery of Public Sector Oil Marketing Companies (OMCs)</t>
  </si>
  <si>
    <t>The OMCs have reported the following under recovery during quarter:</t>
  </si>
  <si>
    <t>From</t>
  </si>
  <si>
    <t>To</t>
  </si>
  <si>
    <t>Crude Oil
(Indian Basket)</t>
  </si>
  <si>
    <t>Exchange Rate</t>
  </si>
  <si>
    <r>
      <t>Diesel</t>
    </r>
    <r>
      <rPr>
        <b/>
        <sz val="16"/>
        <color theme="1"/>
        <rFont val="Times New Roman"/>
        <family val="1"/>
      </rPr>
      <t>**</t>
    </r>
  </si>
  <si>
    <t>Monthly Pricing Period</t>
  </si>
  <si>
    <r>
      <t xml:space="preserve">PDS Kerosene </t>
    </r>
    <r>
      <rPr>
        <b/>
        <sz val="16"/>
        <color theme="1"/>
        <rFont val="Times New Roman"/>
        <family val="1"/>
      </rPr>
      <t>*&gt;</t>
    </r>
  </si>
  <si>
    <r>
      <t>Domestic LPG</t>
    </r>
    <r>
      <rPr>
        <b/>
        <sz val="16"/>
        <color theme="1"/>
        <rFont val="Times New Roman"/>
        <family val="1"/>
      </rPr>
      <t>*</t>
    </r>
  </si>
  <si>
    <t>Petrol</t>
  </si>
  <si>
    <t>Diesel</t>
  </si>
  <si>
    <t>PDS Kerosene</t>
  </si>
  <si>
    <t>Domestic LPG</t>
  </si>
  <si>
    <t>Total</t>
  </si>
  <si>
    <t>($/bbl.)</t>
  </si>
  <si>
    <t>(Rs./US$)</t>
  </si>
  <si>
    <t>(Rs./bbl.)</t>
  </si>
  <si>
    <t>(Rs./Litre)</t>
  </si>
  <si>
    <t>(Rs./14.2 kg Cylinder)</t>
  </si>
  <si>
    <t>(Rs. Crore)</t>
  </si>
  <si>
    <r>
      <t xml:space="preserve">Crude 
</t>
    </r>
    <r>
      <rPr>
        <sz val="12"/>
        <color theme="1"/>
        <rFont val="Times New Roman"/>
        <family val="1"/>
      </rPr>
      <t>(Indian Basket)</t>
    </r>
  </si>
  <si>
    <t>Diesel**</t>
  </si>
  <si>
    <t>PDS Kerosene*</t>
  </si>
  <si>
    <t>Domestic LPG*</t>
  </si>
  <si>
    <t>(Rs./Cylinder)</t>
  </si>
  <si>
    <t>-</t>
  </si>
  <si>
    <t>Product-wise Under / (Over) recovery of Public Sector Oil Marketing Companies (OMCs) &amp; Cash Transfer to customer under DBTL</t>
  </si>
  <si>
    <r>
      <t>PDS Kerosene</t>
    </r>
    <r>
      <rPr>
        <b/>
        <sz val="16"/>
        <color theme="1"/>
        <rFont val="Times New Roman"/>
        <family val="1"/>
      </rPr>
      <t xml:space="preserve"> *&gt;</t>
    </r>
  </si>
  <si>
    <r>
      <t>Domestic LPG</t>
    </r>
    <r>
      <rPr>
        <b/>
        <sz val="16"/>
        <color theme="1"/>
        <rFont val="Times New Roman"/>
        <family val="1"/>
      </rPr>
      <t>©</t>
    </r>
  </si>
  <si>
    <r>
      <t>Cash Transfer by Govt. to customer under DBTL</t>
    </r>
    <r>
      <rPr>
        <b/>
        <sz val="16"/>
        <color theme="1"/>
        <rFont val="Times New Roman"/>
        <family val="1"/>
      </rPr>
      <t>*</t>
    </r>
  </si>
  <si>
    <r>
      <t>Cash Transfer by OMCs towards Uncompensated Costs under DBTL</t>
    </r>
    <r>
      <rPr>
        <b/>
        <sz val="16"/>
        <color theme="1"/>
        <rFont val="Times New Roman"/>
        <family val="1"/>
      </rPr>
      <t>*</t>
    </r>
  </si>
  <si>
    <t>Effective Date</t>
  </si>
  <si>
    <t>LPG Price (Saudi Aramco)</t>
  </si>
  <si>
    <t>Jet Kero (Arab Gulf)</t>
  </si>
  <si>
    <r>
      <t>Total Cash Transfer  to customer under DBTL</t>
    </r>
    <r>
      <rPr>
        <b/>
        <sz val="16"/>
        <color theme="1"/>
        <rFont val="Times New Roman"/>
        <family val="1"/>
      </rPr>
      <t>*</t>
    </r>
  </si>
  <si>
    <t>($/MT)</t>
  </si>
  <si>
    <t>Eff 12.2.2020        =291.48</t>
  </si>
  <si>
    <t>##</t>
  </si>
  <si>
    <t>#</t>
  </si>
  <si>
    <t>Note</t>
  </si>
  <si>
    <r>
      <rPr>
        <sz val="16"/>
        <color theme="1"/>
        <rFont val="Times New Roman"/>
        <family val="1"/>
      </rPr>
      <t>*</t>
    </r>
    <r>
      <rPr>
        <sz val="12"/>
        <color theme="1"/>
        <rFont val="Times New Roman"/>
        <family val="1"/>
      </rPr>
      <t xml:space="preserve"> Prices / under-recovery on PDS Kerosene &amp; Domestic LPG is being computed on monthly basis. Additionally, a subsidy of Rs.0.82/Litre on PDS Kerosene &amp; Rs.22.58/14.2 kgs Cylinder on Domestic LPG (Subsidized) is provided by the Government upto March 2015. Effective 1st August 2019 upto 30th April 2020 the cash transfer for PMUY customers  is higher by Rs.21/Cylinder.</t>
    </r>
  </si>
  <si>
    <r>
      <rPr>
        <sz val="16"/>
        <color theme="1"/>
        <rFont val="Times New Roman"/>
        <family val="1"/>
      </rPr>
      <t>**</t>
    </r>
    <r>
      <rPr>
        <sz val="12"/>
        <color theme="1"/>
        <rFont val="Times New Roman"/>
        <family val="1"/>
      </rPr>
      <t xml:space="preserve"> Price of Diesel had been deregulated w.e.f.19.10.2014.</t>
    </r>
  </si>
  <si>
    <r>
      <rPr>
        <sz val="16"/>
        <color theme="1"/>
        <rFont val="Times New Roman"/>
        <family val="1"/>
      </rPr>
      <t>&gt;</t>
    </r>
    <r>
      <rPr>
        <sz val="12"/>
        <color theme="1"/>
        <rFont val="Times New Roman"/>
        <family val="1"/>
      </rPr>
      <t xml:space="preserve"> Under Recovery for Kerosene is for Mumbai since 01.11.2014</t>
    </r>
  </si>
  <si>
    <r>
      <rPr>
        <sz val="16"/>
        <color theme="1"/>
        <rFont val="Times New Roman"/>
        <family val="1"/>
      </rPr>
      <t>©</t>
    </r>
    <r>
      <rPr>
        <sz val="12"/>
        <color theme="1"/>
        <rFont val="Times New Roman"/>
        <family val="1"/>
      </rPr>
      <t xml:space="preserve">  Cash Subsidy under DBTL is for Delhi market.</t>
    </r>
  </si>
  <si>
    <t>#  Since May, 2020,  while there is nil subsidy to LPG consumers on Domestic LPG in some markets like Delhi, For consumers in far-flung and remote areas, Government continues to provide some subsidy due to higher inland freights from port to bottling plant.  For the FY 2022-23, the effective cost of 14.2 kg Cyl for PMUY consumers shall be Rs 200 below the effective cost for non-PMUY consumers up to 12 Cylinders .</t>
  </si>
  <si>
    <t>## In order to insulate the common man from the impact of rise in international oil prices, the Government continues to modulate the retail selling prices of PDS Kerosene. Since 1st March , 2020 the retail selling price of PDS Kerosene is being maintained at nil under-recovery level on pan India basis.</t>
  </si>
  <si>
    <t>Table posted on : 02.06.2023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</si>
</sst>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dd\,\ mmmm\ dd\,\ yyyy"/>
    <numFmt numFmtId="165" formatCode="_ * #,##0.00_ ;_ * \-#,##0.00_ ;_ * &quot;-&quot;??_ ;_ @_ "/>
  </numFmts>
  <fonts count="9">
    <font>
      <sz val="11"/>
      <color theme="1"/>
      <name val="Calibri"/>
      <family val="2"/>
      <scheme val="minor"/>
    </font>
    <font>
      <sz val="11"/>
      <color theme="1"/>
      <name val="Calibri"/>
      <family val="2"/>
      <scheme val="minor"/>
    </font>
    <font>
      <sz val="12"/>
      <color theme="1"/>
      <name val="Times New Roman"/>
      <family val="1"/>
    </font>
    <font>
      <b/>
      <u/>
      <sz val="16"/>
      <color theme="1"/>
      <name val="Times New Roman"/>
      <family val="1"/>
    </font>
    <font>
      <b/>
      <sz val="14"/>
      <color theme="1"/>
      <name val="Times New Roman"/>
      <family val="1"/>
    </font>
    <font>
      <b/>
      <sz val="12"/>
      <color theme="1"/>
      <name val="Times New Roman"/>
      <family val="1"/>
    </font>
    <font>
      <b/>
      <sz val="16"/>
      <color theme="1"/>
      <name val="Times New Roman"/>
      <family val="1"/>
    </font>
    <font>
      <sz val="10"/>
      <color indexed="8"/>
      <name val="Antique Olive"/>
      <family val="2"/>
    </font>
    <font>
      <sz val="16"/>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164" fontId="0" fillId="0" borderId="0"/>
    <xf numFmtId="165" fontId="1" fillId="0" borderId="0" applyFont="0" applyFill="0" applyBorder="0" applyAlignment="0" applyProtection="0"/>
    <xf numFmtId="164" fontId="7" fillId="0" borderId="0" applyBorder="0"/>
  </cellStyleXfs>
  <cellXfs count="87">
    <xf numFmtId="164" fontId="0" fillId="0" borderId="0" xfId="0"/>
    <xf numFmtId="164" fontId="2" fillId="0" borderId="0" xfId="0" applyFont="1" applyAlignment="1">
      <alignment horizontal="left" vertical="center"/>
    </xf>
    <xf numFmtId="16" fontId="2" fillId="0" borderId="0" xfId="0" applyNumberFormat="1" applyFont="1" applyAlignment="1">
      <alignment horizontal="left" vertical="center"/>
    </xf>
    <xf numFmtId="164" fontId="2" fillId="0" borderId="0" xfId="0" applyFont="1"/>
    <xf numFmtId="164" fontId="3" fillId="0" borderId="0" xfId="0" applyFont="1" applyAlignment="1">
      <alignment horizontal="center" vertical="center"/>
    </xf>
    <xf numFmtId="165" fontId="2" fillId="0" borderId="0" xfId="1" applyFont="1"/>
    <xf numFmtId="164" fontId="4" fillId="0" borderId="0" xfId="0" applyFont="1" applyAlignment="1">
      <alignment horizontal="left" vertical="center"/>
    </xf>
    <xf numFmtId="164" fontId="4" fillId="0" borderId="0" xfId="0" applyFont="1" applyAlignment="1">
      <alignment horizontal="center" vertical="center"/>
    </xf>
    <xf numFmtId="164" fontId="5" fillId="3" borderId="1" xfId="0" applyFont="1" applyFill="1" applyBorder="1" applyAlignment="1">
      <alignment horizontal="center" vertical="top"/>
    </xf>
    <xf numFmtId="164" fontId="5" fillId="3" borderId="1" xfId="0" applyFont="1" applyFill="1" applyBorder="1" applyAlignment="1">
      <alignment horizontal="center" vertical="top" wrapText="1"/>
    </xf>
    <xf numFmtId="164" fontId="5" fillId="0" borderId="2" xfId="0" applyFont="1" applyBorder="1" applyAlignment="1">
      <alignment horizontal="center" vertical="top" wrapText="1"/>
    </xf>
    <xf numFmtId="164" fontId="5" fillId="0" borderId="3" xfId="0" applyFont="1" applyBorder="1" applyAlignment="1">
      <alignment horizontal="center" vertical="top" wrapText="1"/>
    </xf>
    <xf numFmtId="164" fontId="5" fillId="0" borderId="4" xfId="0" applyFont="1" applyBorder="1" applyAlignment="1">
      <alignment horizontal="center" vertical="top" wrapText="1"/>
    </xf>
    <xf numFmtId="164" fontId="2" fillId="0" borderId="0" xfId="0" applyFont="1" applyAlignment="1">
      <alignment vertical="center"/>
    </xf>
    <xf numFmtId="164" fontId="5" fillId="0" borderId="1" xfId="0" applyFont="1" applyBorder="1" applyAlignment="1">
      <alignment horizontal="center" vertical="top" wrapText="1"/>
    </xf>
    <xf numFmtId="164" fontId="2" fillId="3" borderId="1" xfId="0" applyFont="1" applyFill="1" applyBorder="1" applyAlignment="1">
      <alignment horizontal="center" vertical="center" wrapText="1"/>
    </xf>
    <xf numFmtId="164" fontId="2" fillId="3" borderId="1" xfId="0" applyFont="1" applyFill="1" applyBorder="1" applyAlignment="1">
      <alignment horizontal="center" vertical="center"/>
    </xf>
    <xf numFmtId="16" fontId="2" fillId="0" borderId="1" xfId="2" applyNumberFormat="1" applyFont="1" applyBorder="1" applyAlignment="1">
      <alignment horizontal="left" vertical="center"/>
    </xf>
    <xf numFmtId="15" fontId="2" fillId="0" borderId="1" xfId="2" applyNumberFormat="1" applyFont="1" applyBorder="1" applyAlignment="1">
      <alignment horizontal="right" vertical="center"/>
    </xf>
    <xf numFmtId="4" fontId="2" fillId="0" borderId="1" xfId="0" applyNumberFormat="1" applyFont="1" applyBorder="1" applyAlignment="1">
      <alignment horizontal="center" vertical="center"/>
    </xf>
    <xf numFmtId="4" fontId="2" fillId="0" borderId="0" xfId="0" applyNumberFormat="1" applyFont="1" applyAlignment="1">
      <alignment vertical="center"/>
    </xf>
    <xf numFmtId="164" fontId="5" fillId="3" borderId="1" xfId="0" applyFont="1" applyFill="1" applyBorder="1" applyAlignment="1">
      <alignment horizontal="left" vertical="top"/>
    </xf>
    <xf numFmtId="16" fontId="5" fillId="3" borderId="1" xfId="0" applyNumberFormat="1" applyFont="1" applyFill="1" applyBorder="1" applyAlignment="1">
      <alignment vertical="top"/>
    </xf>
    <xf numFmtId="16" fontId="5" fillId="3" borderId="1" xfId="0" applyNumberFormat="1" applyFont="1" applyFill="1" applyBorder="1" applyAlignment="1">
      <alignment horizontal="left" vertical="top"/>
    </xf>
    <xf numFmtId="164" fontId="2" fillId="3" borderId="1" xfId="0" applyFont="1" applyFill="1" applyBorder="1" applyAlignment="1">
      <alignment horizontal="left" vertical="center"/>
    </xf>
    <xf numFmtId="16" fontId="2" fillId="3" borderId="1" xfId="0" applyNumberFormat="1" applyFont="1" applyFill="1" applyBorder="1" applyAlignment="1">
      <alignment horizontal="left" vertical="center"/>
    </xf>
    <xf numFmtId="164" fontId="5" fillId="3" borderId="1" xfId="0" applyFont="1" applyFill="1" applyBorder="1" applyAlignment="1">
      <alignment horizontal="left" vertical="center"/>
    </xf>
    <xf numFmtId="15" fontId="2" fillId="0" borderId="1" xfId="0" applyNumberFormat="1" applyFont="1" applyBorder="1" applyAlignment="1">
      <alignment horizontal="right" vertical="center"/>
    </xf>
    <xf numFmtId="4" fontId="2" fillId="0" borderId="1" xfId="0" applyNumberFormat="1" applyFont="1" applyBorder="1" applyAlignment="1">
      <alignment horizontal="center" vertical="center" wrapText="1"/>
    </xf>
    <xf numFmtId="17" fontId="2" fillId="0" borderId="7" xfId="0" applyNumberFormat="1" applyFont="1" applyBorder="1" applyAlignment="1">
      <alignment horizontal="center" vertical="center"/>
    </xf>
    <xf numFmtId="15" fontId="2" fillId="0" borderId="7" xfId="2" applyNumberFormat="1" applyFont="1" applyBorder="1" applyAlignment="1">
      <alignment horizontal="center" vertical="center"/>
    </xf>
    <xf numFmtId="4" fontId="2" fillId="0" borderId="7" xfId="0" applyNumberFormat="1" applyFont="1" applyBorder="1" applyAlignment="1">
      <alignment horizontal="center" vertical="center"/>
    </xf>
    <xf numFmtId="15" fontId="2" fillId="0" borderId="7" xfId="0" applyNumberFormat="1" applyFont="1" applyBorder="1" applyAlignment="1">
      <alignment horizontal="center" vertical="center"/>
    </xf>
    <xf numFmtId="165" fontId="2" fillId="0" borderId="7" xfId="1" applyFont="1" applyFill="1" applyBorder="1" applyAlignment="1">
      <alignment horizontal="center" vertical="center"/>
    </xf>
    <xf numFmtId="16" fontId="2" fillId="0" borderId="7" xfId="2" applyNumberFormat="1" applyFont="1" applyBorder="1" applyAlignment="1">
      <alignment horizontal="left" vertical="center"/>
    </xf>
    <xf numFmtId="164" fontId="2" fillId="0" borderId="0" xfId="0" applyFont="1" applyAlignment="1">
      <alignment horizontal="left" vertical="top" wrapText="1"/>
    </xf>
    <xf numFmtId="164" fontId="2" fillId="0" borderId="0" xfId="0" applyFont="1" applyAlignment="1">
      <alignment horizontal="left" vertical="top" wrapText="1"/>
    </xf>
    <xf numFmtId="4" fontId="2" fillId="0" borderId="5" xfId="0" applyNumberFormat="1" applyFont="1" applyBorder="1" applyAlignment="1">
      <alignment horizontal="center" vertical="center"/>
    </xf>
    <xf numFmtId="4" fontId="2" fillId="0" borderId="10" xfId="0" applyNumberFormat="1" applyFont="1" applyBorder="1" applyAlignment="1">
      <alignment horizontal="center" vertical="center"/>
    </xf>
    <xf numFmtId="164" fontId="5" fillId="0" borderId="6" xfId="0" applyFont="1" applyBorder="1" applyAlignment="1">
      <alignment horizontal="left" vertical="center" wrapText="1"/>
    </xf>
    <xf numFmtId="164" fontId="2" fillId="0" borderId="0" xfId="0" applyFont="1" applyAlignment="1">
      <alignment horizontal="left" vertical="center" wrapText="1"/>
    </xf>
    <xf numFmtId="164" fontId="2" fillId="0" borderId="0" xfId="0" applyFont="1" applyAlignment="1">
      <alignment horizontal="left" vertical="center"/>
    </xf>
    <xf numFmtId="165" fontId="2" fillId="0" borderId="7" xfId="1" applyFont="1" applyFill="1" applyBorder="1" applyAlignment="1">
      <alignment horizontal="center" vertical="center"/>
    </xf>
    <xf numFmtId="165" fontId="2" fillId="0" borderId="9" xfId="1" applyFont="1" applyFill="1" applyBorder="1" applyAlignment="1">
      <alignment horizontal="center" vertical="center"/>
    </xf>
    <xf numFmtId="4" fontId="2" fillId="0" borderId="1"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2" fillId="0" borderId="12" xfId="0" applyNumberFormat="1" applyFont="1" applyBorder="1" applyAlignment="1">
      <alignment horizontal="center" vertical="center"/>
    </xf>
    <xf numFmtId="17" fontId="2" fillId="0" borderId="7" xfId="0" applyNumberFormat="1" applyFont="1" applyBorder="1" applyAlignment="1">
      <alignment horizontal="center" vertical="center"/>
    </xf>
    <xf numFmtId="17" fontId="2" fillId="0" borderId="9" xfId="0" applyNumberFormat="1" applyFont="1" applyBorder="1" applyAlignment="1">
      <alignment horizontal="center" vertical="center"/>
    </xf>
    <xf numFmtId="15" fontId="2" fillId="0" borderId="7" xfId="2" applyNumberFormat="1" applyFont="1" applyBorder="1" applyAlignment="1">
      <alignment horizontal="center" vertical="center"/>
    </xf>
    <xf numFmtId="15" fontId="2" fillId="0" borderId="9" xfId="2"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164" fontId="2" fillId="0" borderId="5" xfId="0" applyFont="1" applyBorder="1" applyAlignment="1">
      <alignment horizontal="center" vertical="center"/>
    </xf>
    <xf numFmtId="164" fontId="2" fillId="0" borderId="6" xfId="0" applyFont="1" applyBorder="1" applyAlignment="1">
      <alignment horizontal="center" vertical="center"/>
    </xf>
    <xf numFmtId="4" fontId="2" fillId="0" borderId="2" xfId="0" applyNumberFormat="1" applyFont="1" applyBorder="1" applyAlignment="1">
      <alignment horizontal="center" vertical="center"/>
    </xf>
    <xf numFmtId="4" fontId="2" fillId="0" borderId="4" xfId="0" applyNumberFormat="1" applyFont="1" applyBorder="1" applyAlignment="1">
      <alignment horizontal="center" vertical="center"/>
    </xf>
    <xf numFmtId="164" fontId="5" fillId="0" borderId="2" xfId="0" applyFont="1" applyBorder="1" applyAlignment="1">
      <alignment horizontal="center" vertical="top" wrapText="1"/>
    </xf>
    <xf numFmtId="164" fontId="5" fillId="0" borderId="3" xfId="0" applyFont="1" applyBorder="1" applyAlignment="1">
      <alignment horizontal="center" vertical="top" wrapText="1"/>
    </xf>
    <xf numFmtId="164" fontId="5" fillId="0" borderId="4" xfId="0" applyFont="1" applyBorder="1" applyAlignment="1">
      <alignment horizontal="center" vertical="top" wrapText="1"/>
    </xf>
    <xf numFmtId="164" fontId="5" fillId="3" borderId="1" xfId="0" applyFont="1" applyFill="1" applyBorder="1" applyAlignment="1">
      <alignment horizontal="center" vertical="top"/>
    </xf>
    <xf numFmtId="164" fontId="5" fillId="3" borderId="1" xfId="0" applyFont="1" applyFill="1" applyBorder="1" applyAlignment="1">
      <alignment horizontal="center" vertical="top" wrapText="1"/>
    </xf>
    <xf numFmtId="164" fontId="5" fillId="3" borderId="7" xfId="0" applyFont="1" applyFill="1" applyBorder="1" applyAlignment="1">
      <alignment horizontal="center" vertical="top"/>
    </xf>
    <xf numFmtId="164" fontId="5" fillId="3" borderId="8" xfId="0" applyFont="1" applyFill="1" applyBorder="1" applyAlignment="1">
      <alignment horizontal="center" vertical="top"/>
    </xf>
    <xf numFmtId="164" fontId="5" fillId="3" borderId="9" xfId="0" applyFont="1" applyFill="1" applyBorder="1" applyAlignment="1">
      <alignment horizontal="center" vertical="top"/>
    </xf>
    <xf numFmtId="16" fontId="5" fillId="3" borderId="7" xfId="0" applyNumberFormat="1" applyFont="1" applyFill="1" applyBorder="1" applyAlignment="1">
      <alignment horizontal="center" vertical="top" wrapText="1"/>
    </xf>
    <xf numFmtId="16" fontId="5" fillId="3" borderId="8" xfId="0" applyNumberFormat="1" applyFont="1" applyFill="1" applyBorder="1" applyAlignment="1">
      <alignment horizontal="center" vertical="top" wrapText="1"/>
    </xf>
    <xf numFmtId="16" fontId="5" fillId="3" borderId="9" xfId="0" applyNumberFormat="1" applyFont="1" applyFill="1" applyBorder="1" applyAlignment="1">
      <alignment horizontal="center" vertical="top" wrapText="1"/>
    </xf>
    <xf numFmtId="164" fontId="5" fillId="3" borderId="2" xfId="0" applyFont="1" applyFill="1" applyBorder="1" applyAlignment="1">
      <alignment horizontal="center" vertical="top" wrapText="1"/>
    </xf>
    <xf numFmtId="164" fontId="5" fillId="3" borderId="3" xfId="0" applyFont="1" applyFill="1" applyBorder="1" applyAlignment="1">
      <alignment horizontal="center" vertical="top" wrapText="1"/>
    </xf>
    <xf numFmtId="164" fontId="5" fillId="3" borderId="4" xfId="0" applyFont="1" applyFill="1" applyBorder="1" applyAlignment="1">
      <alignment horizontal="center" vertical="top" wrapText="1"/>
    </xf>
    <xf numFmtId="164" fontId="2" fillId="3" borderId="1" xfId="0" applyFont="1" applyFill="1" applyBorder="1" applyAlignment="1">
      <alignment horizontal="center" vertical="center"/>
    </xf>
    <xf numFmtId="15" fontId="2" fillId="0" borderId="7" xfId="0" applyNumberFormat="1" applyFont="1" applyBorder="1" applyAlignment="1">
      <alignment horizontal="center" vertical="center"/>
    </xf>
    <xf numFmtId="15" fontId="2" fillId="0" borderId="9" xfId="0" applyNumberFormat="1" applyFont="1" applyBorder="1" applyAlignment="1">
      <alignment horizontal="center" vertical="center"/>
    </xf>
    <xf numFmtId="17" fontId="2" fillId="0" borderId="1" xfId="0" applyNumberFormat="1" applyFont="1" applyBorder="1" applyAlignment="1">
      <alignment horizontal="left" vertical="center"/>
    </xf>
    <xf numFmtId="15" fontId="2" fillId="0" borderId="1" xfId="0" applyNumberFormat="1" applyFont="1" applyBorder="1" applyAlignment="1">
      <alignment horizontal="center" vertical="center"/>
    </xf>
    <xf numFmtId="4" fontId="2" fillId="0" borderId="7"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16" fontId="5" fillId="3" borderId="7" xfId="0" applyNumberFormat="1" applyFont="1" applyFill="1" applyBorder="1" applyAlignment="1">
      <alignment horizontal="center" vertical="top"/>
    </xf>
    <xf numFmtId="16" fontId="5" fillId="3" borderId="8" xfId="0" applyNumberFormat="1" applyFont="1" applyFill="1" applyBorder="1" applyAlignment="1">
      <alignment horizontal="center" vertical="top"/>
    </xf>
    <xf numFmtId="16" fontId="5" fillId="3" borderId="9" xfId="0" applyNumberFormat="1" applyFont="1" applyFill="1" applyBorder="1" applyAlignment="1">
      <alignment horizontal="center" vertical="top"/>
    </xf>
    <xf numFmtId="15" fontId="2" fillId="0" borderId="1" xfId="2" applyNumberFormat="1" applyFont="1" applyBorder="1" applyAlignment="1">
      <alignment horizontal="center" vertical="center"/>
    </xf>
    <xf numFmtId="16" fontId="5" fillId="3" borderId="1" xfId="0" applyNumberFormat="1" applyFont="1" applyFill="1" applyBorder="1" applyAlignment="1">
      <alignment horizontal="center" vertical="top"/>
    </xf>
    <xf numFmtId="164" fontId="3" fillId="0" borderId="0" xfId="0" applyFont="1" applyAlignment="1">
      <alignment horizontal="center" vertical="center"/>
    </xf>
    <xf numFmtId="164" fontId="4" fillId="2" borderId="0" xfId="0" applyFont="1" applyFill="1" applyAlignment="1">
      <alignment horizontal="center" vertical="center"/>
    </xf>
  </cellXfs>
  <cellStyles count="3">
    <cellStyle name="Comma" xfId="1" builtinId="3"/>
    <cellStyle name="Normal" xfId="0" builtinId="0"/>
    <cellStyle name="Normal_New.mshsdrtp16.4.04." xfId="2" xr:uid="{E1769144-B311-4EF5-B341-AC4E47FDEF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16CC0-7F7B-423B-BC1D-459764145A70}">
  <dimension ref="A2:S288"/>
  <sheetViews>
    <sheetView tabSelected="1" view="pageBreakPreview" zoomScale="60" zoomScaleNormal="100" workbookViewId="0">
      <pane xSplit="1" ySplit="12" topLeftCell="B279" activePane="bottomRight" state="frozen"/>
      <selection activeCell="C34" sqref="C34:G34"/>
      <selection pane="topRight" activeCell="C34" sqref="C34:G34"/>
      <selection pane="bottomLeft" activeCell="C34" sqref="C34:G34"/>
      <selection pane="bottomRight" activeCell="A9" sqref="A9"/>
    </sheetView>
  </sheetViews>
  <sheetFormatPr defaultColWidth="9.1796875" defaultRowHeight="15.5"/>
  <cols>
    <col min="1" max="1" width="9.81640625" style="1" customWidth="1"/>
    <col min="2" max="2" width="13.1796875" style="2" customWidth="1"/>
    <col min="3" max="4" width="13.81640625" style="3" bestFit="1" customWidth="1"/>
    <col min="5" max="5" width="11.81640625" style="3" customWidth="1"/>
    <col min="6" max="6" width="15" style="3" customWidth="1"/>
    <col min="7" max="7" width="13" style="3" customWidth="1"/>
    <col min="8" max="8" width="15.54296875" style="3" customWidth="1"/>
    <col min="9" max="9" width="13.54296875" style="3" customWidth="1"/>
    <col min="10" max="10" width="17" style="3" customWidth="1"/>
    <col min="11" max="11" width="15.81640625" style="3" customWidth="1"/>
    <col min="12" max="12" width="18" style="3" customWidth="1"/>
    <col min="13" max="13" width="0" style="3" hidden="1" customWidth="1"/>
    <col min="14" max="14" width="10.453125" style="3" hidden="1" customWidth="1"/>
    <col min="15" max="15" width="12.54296875" style="3" hidden="1" customWidth="1"/>
    <col min="16" max="16" width="11.81640625" style="3" hidden="1" customWidth="1"/>
    <col min="17" max="17" width="12.1796875" style="3" hidden="1" customWidth="1"/>
    <col min="18" max="16384" width="9.1796875" style="3"/>
  </cols>
  <sheetData>
    <row r="2" spans="1:19" ht="20">
      <c r="D2" s="85" t="s">
        <v>0</v>
      </c>
      <c r="E2" s="85"/>
      <c r="F2" s="85"/>
      <c r="G2" s="85"/>
      <c r="H2" s="85"/>
      <c r="I2" s="4"/>
      <c r="J2" s="4"/>
    </row>
    <row r="5" spans="1:19">
      <c r="L5" s="5"/>
    </row>
    <row r="7" spans="1:19" ht="25.5" customHeight="1">
      <c r="A7" s="86" t="s">
        <v>1</v>
      </c>
      <c r="B7" s="86"/>
      <c r="C7" s="86"/>
      <c r="D7" s="86"/>
      <c r="E7" s="86"/>
      <c r="F7" s="86"/>
      <c r="G7" s="86"/>
      <c r="H7" s="86"/>
      <c r="I7" s="86"/>
      <c r="J7" s="86"/>
      <c r="K7" s="86"/>
      <c r="L7" s="86"/>
    </row>
    <row r="8" spans="1:19" ht="25.5" customHeight="1">
      <c r="A8" s="6" t="s">
        <v>54</v>
      </c>
      <c r="B8" s="7"/>
      <c r="C8" s="7"/>
      <c r="D8" s="7"/>
      <c r="E8" s="7"/>
      <c r="F8" s="7"/>
      <c r="G8" s="7"/>
      <c r="H8" s="7"/>
      <c r="I8" s="7"/>
      <c r="J8" s="7"/>
      <c r="K8" s="7"/>
      <c r="L8" s="7"/>
    </row>
    <row r="9" spans="1:19" ht="25.5" customHeight="1">
      <c r="A9" s="6" t="s">
        <v>2</v>
      </c>
      <c r="B9" s="7"/>
      <c r="C9" s="7"/>
      <c r="D9" s="7"/>
      <c r="E9" s="7"/>
      <c r="F9" s="7"/>
      <c r="G9" s="7"/>
      <c r="H9" s="7"/>
      <c r="I9" s="7"/>
      <c r="J9" s="7"/>
      <c r="K9" s="7"/>
      <c r="L9" s="7"/>
    </row>
    <row r="10" spans="1:19" s="13" customFormat="1" ht="54.75" customHeight="1">
      <c r="A10" s="62" t="s">
        <v>3</v>
      </c>
      <c r="B10" s="84" t="s">
        <v>4</v>
      </c>
      <c r="C10" s="63" t="s">
        <v>5</v>
      </c>
      <c r="D10" s="63"/>
      <c r="E10" s="63" t="s">
        <v>6</v>
      </c>
      <c r="F10" s="63"/>
      <c r="G10" s="63"/>
      <c r="H10" s="63" t="s">
        <v>7</v>
      </c>
      <c r="I10" s="63"/>
      <c r="J10" s="63"/>
      <c r="K10" s="63"/>
      <c r="L10" s="63"/>
      <c r="M10" s="59" t="s">
        <v>8</v>
      </c>
      <c r="N10" s="60"/>
      <c r="O10" s="60"/>
      <c r="P10" s="60"/>
      <c r="Q10" s="61"/>
    </row>
    <row r="11" spans="1:19" ht="66.75" customHeight="1">
      <c r="A11" s="62"/>
      <c r="B11" s="84"/>
      <c r="C11" s="62" t="s">
        <v>9</v>
      </c>
      <c r="D11" s="62" t="s">
        <v>10</v>
      </c>
      <c r="E11" s="9" t="s">
        <v>11</v>
      </c>
      <c r="F11" s="9" t="s">
        <v>12</v>
      </c>
      <c r="G11" s="9" t="s">
        <v>11</v>
      </c>
      <c r="H11" s="9" t="s">
        <v>13</v>
      </c>
      <c r="I11" s="63" t="s">
        <v>14</v>
      </c>
      <c r="J11" s="63"/>
      <c r="K11" s="9" t="s">
        <v>15</v>
      </c>
      <c r="L11" s="9" t="s">
        <v>16</v>
      </c>
      <c r="M11" s="14" t="s">
        <v>17</v>
      </c>
      <c r="N11" s="14" t="s">
        <v>18</v>
      </c>
      <c r="O11" s="14" t="s">
        <v>19</v>
      </c>
      <c r="P11" s="14" t="s">
        <v>20</v>
      </c>
      <c r="Q11" s="14" t="s">
        <v>21</v>
      </c>
    </row>
    <row r="12" spans="1:19" s="13" customFormat="1" ht="36.75" customHeight="1">
      <c r="A12" s="62"/>
      <c r="B12" s="84"/>
      <c r="C12" s="62"/>
      <c r="D12" s="62"/>
      <c r="E12" s="15" t="s">
        <v>22</v>
      </c>
      <c r="F12" s="15" t="s">
        <v>23</v>
      </c>
      <c r="G12" s="15" t="s">
        <v>24</v>
      </c>
      <c r="H12" s="16" t="s">
        <v>25</v>
      </c>
      <c r="I12" s="16" t="s">
        <v>9</v>
      </c>
      <c r="J12" s="16" t="s">
        <v>10</v>
      </c>
      <c r="K12" s="16" t="s">
        <v>25</v>
      </c>
      <c r="L12" s="15" t="s">
        <v>26</v>
      </c>
      <c r="M12" s="55" t="s">
        <v>27</v>
      </c>
      <c r="N12" s="56"/>
      <c r="O12" s="56"/>
      <c r="P12" s="56"/>
      <c r="Q12" s="56"/>
    </row>
    <row r="13" spans="1:19" s="13" customFormat="1" ht="24" customHeight="1">
      <c r="A13" s="76">
        <v>40634</v>
      </c>
      <c r="B13" s="17">
        <v>40634</v>
      </c>
      <c r="C13" s="18">
        <v>40614</v>
      </c>
      <c r="D13" s="18">
        <f>+C14-1</f>
        <v>40631</v>
      </c>
      <c r="E13" s="19">
        <v>110.18775833333332</v>
      </c>
      <c r="F13" s="19">
        <v>44.981666666666662</v>
      </c>
      <c r="G13" s="19">
        <f t="shared" ref="G13:G51" si="0">ROUND(E13,2)*ROUND(F13,2)</f>
        <v>4956.3462</v>
      </c>
      <c r="H13" s="19">
        <f>(14893.37)/1000</f>
        <v>14.893370000000001</v>
      </c>
      <c r="I13" s="83">
        <v>40599</v>
      </c>
      <c r="J13" s="83">
        <f>D13</f>
        <v>40631</v>
      </c>
      <c r="K13" s="44">
        <v>26.973231477363761</v>
      </c>
      <c r="L13" s="44">
        <v>315.86015475606825</v>
      </c>
      <c r="N13" s="20">
        <v>28680.78005982652</v>
      </c>
      <c r="O13" s="20">
        <v>7381.0699929007778</v>
      </c>
      <c r="P13" s="20">
        <v>7464.6299476295335</v>
      </c>
      <c r="Q13" s="20">
        <f>SUM(N13:P13)</f>
        <v>43526.480000356831</v>
      </c>
      <c r="S13" s="20"/>
    </row>
    <row r="14" spans="1:19" s="13" customFormat="1" ht="24" customHeight="1">
      <c r="A14" s="76"/>
      <c r="B14" s="17">
        <v>40649</v>
      </c>
      <c r="C14" s="18">
        <v>40632</v>
      </c>
      <c r="D14" s="18">
        <f t="shared" ref="D14:D83" si="1">+C15-1</f>
        <v>40645</v>
      </c>
      <c r="E14" s="19">
        <v>116.67594299999996</v>
      </c>
      <c r="F14" s="19">
        <v>44.361428571428569</v>
      </c>
      <c r="G14" s="19">
        <f t="shared" si="0"/>
        <v>5175.9248000000007</v>
      </c>
      <c r="H14" s="19">
        <v>16.096679999999999</v>
      </c>
      <c r="I14" s="83"/>
      <c r="J14" s="83"/>
      <c r="K14" s="44"/>
      <c r="L14" s="44"/>
      <c r="N14" s="20">
        <v>9038.1099783454811</v>
      </c>
      <c r="O14" s="20">
        <v>5980.3699600893633</v>
      </c>
      <c r="P14" s="20">
        <v>6354.9599950136271</v>
      </c>
      <c r="Q14" s="20">
        <f>SUM(N14:P14)</f>
        <v>21373.43993344847</v>
      </c>
      <c r="S14" s="20"/>
    </row>
    <row r="15" spans="1:19" s="13" customFormat="1" ht="24" customHeight="1">
      <c r="A15" s="76">
        <v>40664</v>
      </c>
      <c r="B15" s="17">
        <v>40664</v>
      </c>
      <c r="C15" s="18">
        <v>40646</v>
      </c>
      <c r="D15" s="18">
        <f t="shared" si="1"/>
        <v>40660</v>
      </c>
      <c r="E15" s="19">
        <v>118.85605555555556</v>
      </c>
      <c r="F15" s="19">
        <v>44.452222222222218</v>
      </c>
      <c r="G15" s="19">
        <f t="shared" si="0"/>
        <v>5283.3270000000002</v>
      </c>
      <c r="H15" s="19">
        <v>16.171230000000001</v>
      </c>
      <c r="I15" s="83">
        <f>J13+1</f>
        <v>40632</v>
      </c>
      <c r="J15" s="83">
        <f>D15</f>
        <v>40660</v>
      </c>
      <c r="K15" s="44">
        <v>28.267661912946867</v>
      </c>
      <c r="L15" s="44">
        <v>329.73001513878495</v>
      </c>
      <c r="N15" s="20">
        <v>19012.910013737121</v>
      </c>
      <c r="O15" s="20">
        <v>6703.2800456125397</v>
      </c>
      <c r="P15" s="20">
        <v>6696.8799930673558</v>
      </c>
      <c r="Q15" s="20">
        <f>SUM(N15:P15)</f>
        <v>32413.070052417017</v>
      </c>
      <c r="S15" s="20"/>
    </row>
    <row r="16" spans="1:19" s="13" customFormat="1" ht="24" customHeight="1">
      <c r="A16" s="76"/>
      <c r="B16" s="17">
        <v>40679</v>
      </c>
      <c r="C16" s="18">
        <v>40661</v>
      </c>
      <c r="D16" s="18">
        <f t="shared" si="1"/>
        <v>40674</v>
      </c>
      <c r="E16" s="19">
        <v>114.47026249999999</v>
      </c>
      <c r="F16" s="19">
        <v>44.540999999999997</v>
      </c>
      <c r="G16" s="19">
        <f t="shared" si="0"/>
        <v>5098.4938000000002</v>
      </c>
      <c r="H16" s="19">
        <v>14.66109</v>
      </c>
      <c r="I16" s="83"/>
      <c r="J16" s="83"/>
      <c r="K16" s="44"/>
      <c r="L16" s="44"/>
      <c r="N16" s="20">
        <v>24460.39003167667</v>
      </c>
      <c r="O16" s="20">
        <v>7287.4099555337489</v>
      </c>
      <c r="P16" s="20">
        <v>9480.2799785818625</v>
      </c>
      <c r="Q16" s="20">
        <f>SUM(N16:P16)</f>
        <v>41228.079965792283</v>
      </c>
      <c r="S16" s="20"/>
    </row>
    <row r="17" spans="1:19" s="13" customFormat="1" ht="24" customHeight="1">
      <c r="A17" s="76">
        <v>40695</v>
      </c>
      <c r="B17" s="17">
        <v>40695</v>
      </c>
      <c r="C17" s="18">
        <v>40675</v>
      </c>
      <c r="D17" s="18">
        <f t="shared" si="1"/>
        <v>40690</v>
      </c>
      <c r="E17" s="19">
        <v>109.04128</v>
      </c>
      <c r="F17" s="19">
        <v>45.106363636363632</v>
      </c>
      <c r="G17" s="19">
        <f t="shared" si="0"/>
        <v>4918.7943999999998</v>
      </c>
      <c r="H17" s="19">
        <v>12.6389</v>
      </c>
      <c r="I17" s="83">
        <f>J15+1</f>
        <v>40661</v>
      </c>
      <c r="J17" s="83">
        <f>D17</f>
        <v>40690</v>
      </c>
      <c r="K17" s="44">
        <v>26.152889181194332</v>
      </c>
      <c r="L17" s="44">
        <v>381.1422248375726</v>
      </c>
      <c r="N17" s="20">
        <f>SUM(N13:N16)</f>
        <v>81192.190083585796</v>
      </c>
      <c r="O17" s="20">
        <f>SUM(O13:O16)</f>
        <v>27352.129954136431</v>
      </c>
      <c r="P17" s="20">
        <f>SUM(P13:P16)</f>
        <v>29996.749914292377</v>
      </c>
      <c r="Q17" s="20">
        <f>SUM(Q13:Q16)</f>
        <v>138541.0699520146</v>
      </c>
      <c r="S17" s="20"/>
    </row>
    <row r="18" spans="1:19" s="13" customFormat="1" ht="24" customHeight="1">
      <c r="A18" s="76"/>
      <c r="B18" s="17">
        <v>40710</v>
      </c>
      <c r="C18" s="18">
        <v>40691</v>
      </c>
      <c r="D18" s="18">
        <f t="shared" si="1"/>
        <v>40707</v>
      </c>
      <c r="E18" s="19">
        <v>112.48018499999998</v>
      </c>
      <c r="F18" s="19">
        <v>44.835454545454553</v>
      </c>
      <c r="G18" s="19">
        <f t="shared" si="0"/>
        <v>5043.6032000000005</v>
      </c>
      <c r="H18" s="19">
        <f>(13720.28/15*9+6130.91/15*6)/1000</f>
        <v>10.684531999999999</v>
      </c>
      <c r="I18" s="83"/>
      <c r="J18" s="83"/>
      <c r="K18" s="44"/>
      <c r="L18" s="44"/>
      <c r="S18" s="20"/>
    </row>
    <row r="19" spans="1:19" s="13" customFormat="1" ht="24" customHeight="1">
      <c r="A19" s="76">
        <v>40725</v>
      </c>
      <c r="B19" s="17">
        <v>40725</v>
      </c>
      <c r="C19" s="18">
        <v>40708</v>
      </c>
      <c r="D19" s="18">
        <f t="shared" si="1"/>
        <v>40722</v>
      </c>
      <c r="E19" s="19">
        <v>108.33897636363636</v>
      </c>
      <c r="F19" s="19">
        <v>44.910909090909094</v>
      </c>
      <c r="G19" s="19">
        <f t="shared" si="0"/>
        <v>4865.5493999999999</v>
      </c>
      <c r="H19" s="19">
        <v>4.7893999999999997</v>
      </c>
      <c r="I19" s="83">
        <f>J17+1</f>
        <v>40691</v>
      </c>
      <c r="J19" s="83">
        <f>D19</f>
        <v>40722</v>
      </c>
      <c r="K19" s="44">
        <v>23.763332944336884</v>
      </c>
      <c r="L19" s="44">
        <v>291.82381607285396</v>
      </c>
      <c r="S19" s="20"/>
    </row>
    <row r="20" spans="1:19" s="13" customFormat="1" ht="24" customHeight="1">
      <c r="A20" s="76"/>
      <c r="B20" s="17">
        <v>40740</v>
      </c>
      <c r="C20" s="18">
        <v>40723</v>
      </c>
      <c r="D20" s="18">
        <f t="shared" si="1"/>
        <v>40737</v>
      </c>
      <c r="E20" s="19">
        <v>110.24444090909091</v>
      </c>
      <c r="F20" s="19">
        <v>44.543336363636364</v>
      </c>
      <c r="G20" s="19">
        <f t="shared" si="0"/>
        <v>4910.0895999999993</v>
      </c>
      <c r="H20" s="19">
        <v>5.0015200000000002</v>
      </c>
      <c r="I20" s="83"/>
      <c r="J20" s="83"/>
      <c r="K20" s="44"/>
      <c r="L20" s="44"/>
      <c r="S20" s="20"/>
    </row>
    <row r="21" spans="1:19" s="13" customFormat="1" ht="24" customHeight="1">
      <c r="A21" s="76">
        <v>40756</v>
      </c>
      <c r="B21" s="17">
        <v>40756</v>
      </c>
      <c r="C21" s="18">
        <v>40738</v>
      </c>
      <c r="D21" s="18">
        <f t="shared" si="1"/>
        <v>40751</v>
      </c>
      <c r="E21" s="19">
        <v>113.88911799999998</v>
      </c>
      <c r="F21" s="19">
        <v>44.413630000000005</v>
      </c>
      <c r="G21" s="19">
        <f t="shared" si="0"/>
        <v>5057.8548999999994</v>
      </c>
      <c r="H21" s="19">
        <v>6.0604199999999997</v>
      </c>
      <c r="I21" s="83">
        <f>J19+1</f>
        <v>40723</v>
      </c>
      <c r="J21" s="83">
        <f>D21</f>
        <v>40751</v>
      </c>
      <c r="K21" s="44">
        <v>23.738763435443712</v>
      </c>
      <c r="L21" s="44">
        <v>247</v>
      </c>
      <c r="S21" s="20"/>
    </row>
    <row r="22" spans="1:19" s="13" customFormat="1" ht="24" customHeight="1">
      <c r="A22" s="76"/>
      <c r="B22" s="17">
        <v>40771</v>
      </c>
      <c r="C22" s="18">
        <v>40752</v>
      </c>
      <c r="D22" s="18">
        <f t="shared" si="1"/>
        <v>40765</v>
      </c>
      <c r="E22" s="19">
        <v>108.91767111111113</v>
      </c>
      <c r="F22" s="19">
        <v>44.55</v>
      </c>
      <c r="G22" s="19">
        <f t="shared" si="0"/>
        <v>4852.3859999999995</v>
      </c>
      <c r="H22" s="19">
        <v>4.9714900000000002</v>
      </c>
      <c r="I22" s="83"/>
      <c r="J22" s="83"/>
      <c r="K22" s="44"/>
      <c r="L22" s="44"/>
      <c r="S22" s="20"/>
    </row>
    <row r="23" spans="1:19" s="13" customFormat="1" ht="24" customHeight="1">
      <c r="A23" s="76">
        <v>40787</v>
      </c>
      <c r="B23" s="17">
        <v>40787</v>
      </c>
      <c r="C23" s="18">
        <v>40766</v>
      </c>
      <c r="D23" s="18">
        <f t="shared" si="1"/>
        <v>40784</v>
      </c>
      <c r="E23" s="19">
        <v>106.08074833333335</v>
      </c>
      <c r="F23" s="19">
        <v>45.666654545454548</v>
      </c>
      <c r="G23" s="19">
        <f t="shared" si="0"/>
        <v>4844.6736000000001</v>
      </c>
      <c r="H23" s="19">
        <v>4.5701299999999998</v>
      </c>
      <c r="I23" s="83">
        <f>J21+1</f>
        <v>40752</v>
      </c>
      <c r="J23" s="83">
        <f>D23</f>
        <v>40784</v>
      </c>
      <c r="K23" s="44">
        <v>23.24977770563271</v>
      </c>
      <c r="L23" s="44">
        <v>267</v>
      </c>
      <c r="S23" s="20"/>
    </row>
    <row r="24" spans="1:19" s="13" customFormat="1" ht="24" customHeight="1">
      <c r="A24" s="76"/>
      <c r="B24" s="17">
        <v>40802</v>
      </c>
      <c r="C24" s="18">
        <v>40785</v>
      </c>
      <c r="D24" s="18">
        <f t="shared" si="1"/>
        <v>40799</v>
      </c>
      <c r="E24" s="19">
        <v>111.02779000000002</v>
      </c>
      <c r="F24" s="19">
        <v>46.2926</v>
      </c>
      <c r="G24" s="19">
        <f t="shared" si="0"/>
        <v>5139.5787</v>
      </c>
      <c r="H24" s="19">
        <v>6.0533299999999999</v>
      </c>
      <c r="I24" s="83"/>
      <c r="J24" s="83"/>
      <c r="K24" s="44"/>
      <c r="L24" s="44"/>
      <c r="S24" s="20"/>
    </row>
    <row r="25" spans="1:19" s="13" customFormat="1" ht="24" customHeight="1">
      <c r="A25" s="76">
        <v>40817</v>
      </c>
      <c r="B25" s="17">
        <v>40817</v>
      </c>
      <c r="C25" s="18">
        <v>40800</v>
      </c>
      <c r="D25" s="18">
        <f t="shared" si="1"/>
        <v>40814</v>
      </c>
      <c r="E25" s="19">
        <v>108.04852363636361</v>
      </c>
      <c r="F25" s="19">
        <v>48.474590909090914</v>
      </c>
      <c r="G25" s="19">
        <f t="shared" si="0"/>
        <v>5237.1835000000001</v>
      </c>
      <c r="H25" s="19">
        <v>6.8982600000000005</v>
      </c>
      <c r="I25" s="83">
        <f>J23+1</f>
        <v>40785</v>
      </c>
      <c r="J25" s="83">
        <f>D25</f>
        <v>40814</v>
      </c>
      <c r="K25" s="44">
        <v>24.628121296813728</v>
      </c>
      <c r="L25" s="44">
        <v>270</v>
      </c>
      <c r="S25" s="20"/>
    </row>
    <row r="26" spans="1:19" s="13" customFormat="1" ht="24" customHeight="1">
      <c r="A26" s="76"/>
      <c r="B26" s="17">
        <f>+B25+15</f>
        <v>40832</v>
      </c>
      <c r="C26" s="18">
        <v>40815</v>
      </c>
      <c r="D26" s="18">
        <f t="shared" si="1"/>
        <v>40828</v>
      </c>
      <c r="E26" s="19">
        <v>102.74560399999999</v>
      </c>
      <c r="F26" s="19">
        <v>49.155862499999998</v>
      </c>
      <c r="G26" s="19">
        <f t="shared" si="0"/>
        <v>5051.1899999999996</v>
      </c>
      <c r="H26" s="19">
        <v>6.6085600000000007</v>
      </c>
      <c r="I26" s="83"/>
      <c r="J26" s="83"/>
      <c r="K26" s="44"/>
      <c r="L26" s="44"/>
      <c r="S26" s="20"/>
    </row>
    <row r="27" spans="1:19" s="13" customFormat="1" ht="24" customHeight="1">
      <c r="A27" s="76">
        <v>40848</v>
      </c>
      <c r="B27" s="17">
        <v>40848</v>
      </c>
      <c r="C27" s="18">
        <v>40829</v>
      </c>
      <c r="D27" s="18">
        <f t="shared" si="1"/>
        <v>40842</v>
      </c>
      <c r="E27" s="19">
        <v>108.60498222222222</v>
      </c>
      <c r="F27" s="19">
        <v>49.400955555555555</v>
      </c>
      <c r="G27" s="19">
        <f t="shared" si="0"/>
        <v>5364.8399999999992</v>
      </c>
      <c r="H27" s="19">
        <v>8.5771499999999996</v>
      </c>
      <c r="I27" s="83">
        <f>J25+1</f>
        <v>40815</v>
      </c>
      <c r="J27" s="83">
        <f>D27</f>
        <v>40842</v>
      </c>
      <c r="K27" s="44">
        <v>25.656691755341644</v>
      </c>
      <c r="L27" s="44">
        <v>260.5</v>
      </c>
      <c r="S27" s="20"/>
    </row>
    <row r="28" spans="1:19" s="13" customFormat="1" ht="24" customHeight="1">
      <c r="A28" s="76"/>
      <c r="B28" s="17">
        <f>+B27+15</f>
        <v>40863</v>
      </c>
      <c r="C28" s="18">
        <v>40843</v>
      </c>
      <c r="D28" s="18">
        <f t="shared" si="1"/>
        <v>40858</v>
      </c>
      <c r="E28" s="19">
        <v>109.56644363636364</v>
      </c>
      <c r="F28" s="19">
        <v>49.324622222222217</v>
      </c>
      <c r="G28" s="19">
        <f t="shared" si="0"/>
        <v>5403.9924000000001</v>
      </c>
      <c r="H28" s="19">
        <v>10.17052</v>
      </c>
      <c r="I28" s="83"/>
      <c r="J28" s="83"/>
      <c r="K28" s="44"/>
      <c r="L28" s="44"/>
      <c r="S28" s="20"/>
    </row>
    <row r="29" spans="1:19" s="13" customFormat="1" ht="24" customHeight="1">
      <c r="A29" s="76">
        <v>40878</v>
      </c>
      <c r="B29" s="17">
        <v>40878</v>
      </c>
      <c r="C29" s="18">
        <v>40859</v>
      </c>
      <c r="D29" s="18">
        <f t="shared" si="1"/>
        <v>40875</v>
      </c>
      <c r="E29" s="19">
        <v>109.22915636363636</v>
      </c>
      <c r="F29" s="19">
        <v>51.50390909090909</v>
      </c>
      <c r="G29" s="19">
        <f t="shared" si="0"/>
        <v>5625.3450000000003</v>
      </c>
      <c r="H29" s="19">
        <v>12.02744</v>
      </c>
      <c r="I29" s="83">
        <f>J27+1</f>
        <v>40843</v>
      </c>
      <c r="J29" s="83">
        <f>D29</f>
        <v>40875</v>
      </c>
      <c r="K29" s="44">
        <v>28.552852168172365</v>
      </c>
      <c r="L29" s="44">
        <v>287</v>
      </c>
      <c r="S29" s="20"/>
    </row>
    <row r="30" spans="1:19" s="13" customFormat="1" ht="24" customHeight="1">
      <c r="A30" s="76"/>
      <c r="B30" s="17">
        <f>+B29+15</f>
        <v>40893</v>
      </c>
      <c r="C30" s="18">
        <v>40876</v>
      </c>
      <c r="D30" s="18">
        <f t="shared" si="1"/>
        <v>40890</v>
      </c>
      <c r="E30" s="19">
        <v>108.92254818181819</v>
      </c>
      <c r="F30" s="19">
        <v>51.977490000000003</v>
      </c>
      <c r="G30" s="19">
        <f t="shared" si="0"/>
        <v>5661.6615999999995</v>
      </c>
      <c r="H30" s="19">
        <v>11.511290000000001</v>
      </c>
      <c r="I30" s="83"/>
      <c r="J30" s="83"/>
      <c r="K30" s="44"/>
      <c r="L30" s="44"/>
      <c r="S30" s="20"/>
    </row>
    <row r="31" spans="1:19" s="13" customFormat="1" ht="24" customHeight="1">
      <c r="A31" s="76">
        <v>40909</v>
      </c>
      <c r="B31" s="17">
        <v>40909</v>
      </c>
      <c r="C31" s="18">
        <v>40891</v>
      </c>
      <c r="D31" s="18">
        <f t="shared" si="1"/>
        <v>40905</v>
      </c>
      <c r="E31" s="19">
        <v>105.83886444444445</v>
      </c>
      <c r="F31" s="19">
        <v>53.06545454545455</v>
      </c>
      <c r="G31" s="19">
        <f t="shared" si="0"/>
        <v>5616.9288000000006</v>
      </c>
      <c r="H31" s="19">
        <v>11.30198</v>
      </c>
      <c r="I31" s="83">
        <f>J29+1</f>
        <v>40876</v>
      </c>
      <c r="J31" s="83">
        <f>D31</f>
        <v>40905</v>
      </c>
      <c r="K31" s="44">
        <v>28.501784904347463</v>
      </c>
      <c r="L31" s="44">
        <v>325.5</v>
      </c>
      <c r="S31" s="20"/>
    </row>
    <row r="32" spans="1:19" s="13" customFormat="1" ht="24" customHeight="1">
      <c r="A32" s="76"/>
      <c r="B32" s="17">
        <f>+B31+15</f>
        <v>40924</v>
      </c>
      <c r="C32" s="18">
        <v>40906</v>
      </c>
      <c r="D32" s="18">
        <f t="shared" si="1"/>
        <v>40919</v>
      </c>
      <c r="E32" s="19">
        <v>109.82528555555555</v>
      </c>
      <c r="F32" s="19">
        <v>52.856309999999993</v>
      </c>
      <c r="G32" s="19">
        <f t="shared" si="0"/>
        <v>5805.6138000000001</v>
      </c>
      <c r="H32" s="19">
        <v>12.950370000000001</v>
      </c>
      <c r="I32" s="83"/>
      <c r="J32" s="83"/>
      <c r="K32" s="44"/>
      <c r="L32" s="44"/>
      <c r="S32" s="20"/>
    </row>
    <row r="33" spans="1:19" s="13" customFormat="1" ht="24" customHeight="1">
      <c r="A33" s="76">
        <v>40940</v>
      </c>
      <c r="B33" s="17">
        <v>40940</v>
      </c>
      <c r="C33" s="18">
        <v>40920</v>
      </c>
      <c r="D33" s="18">
        <f t="shared" si="1"/>
        <v>40935</v>
      </c>
      <c r="E33" s="19">
        <v>110.35923600000001</v>
      </c>
      <c r="F33" s="19">
        <v>50.649372727272727</v>
      </c>
      <c r="G33" s="19">
        <f t="shared" si="0"/>
        <v>5589.7339999999995</v>
      </c>
      <c r="H33" s="19">
        <v>11.35371</v>
      </c>
      <c r="I33" s="83">
        <f>J31+1</f>
        <v>40906</v>
      </c>
      <c r="J33" s="83">
        <f>D33</f>
        <v>40935</v>
      </c>
      <c r="K33" s="44">
        <v>28.76354950480059</v>
      </c>
      <c r="L33" s="44">
        <v>378</v>
      </c>
      <c r="S33" s="20"/>
    </row>
    <row r="34" spans="1:19" s="13" customFormat="1" ht="24" customHeight="1">
      <c r="A34" s="76"/>
      <c r="B34" s="17">
        <f>+B33+15</f>
        <v>40955</v>
      </c>
      <c r="C34" s="18">
        <v>40936</v>
      </c>
      <c r="D34" s="18">
        <f t="shared" si="1"/>
        <v>40952</v>
      </c>
      <c r="E34" s="19">
        <v>113.21317636363636</v>
      </c>
      <c r="F34" s="19">
        <v>49.247736363636363</v>
      </c>
      <c r="G34" s="19">
        <f t="shared" si="0"/>
        <v>5575.5924999999997</v>
      </c>
      <c r="H34" s="19">
        <v>10.9391</v>
      </c>
      <c r="I34" s="83"/>
      <c r="J34" s="83"/>
      <c r="K34" s="44"/>
      <c r="L34" s="44"/>
      <c r="S34" s="20"/>
    </row>
    <row r="35" spans="1:19" s="13" customFormat="1" ht="24" customHeight="1">
      <c r="A35" s="76">
        <v>40969</v>
      </c>
      <c r="B35" s="17">
        <v>40969</v>
      </c>
      <c r="C35" s="18">
        <v>40953</v>
      </c>
      <c r="D35" s="18">
        <f t="shared" si="1"/>
        <v>40966</v>
      </c>
      <c r="E35" s="19">
        <v>120.13758600000001</v>
      </c>
      <c r="F35" s="19">
        <v>49.185300000000005</v>
      </c>
      <c r="G35" s="19">
        <f t="shared" si="0"/>
        <v>5909.6866</v>
      </c>
      <c r="H35" s="19">
        <f>(12041.44/15*6+12173.27/15*9)/1000</f>
        <v>12.120538</v>
      </c>
      <c r="I35" s="83">
        <f>J33+1</f>
        <v>40936</v>
      </c>
      <c r="J35" s="83">
        <f>D35</f>
        <v>40966</v>
      </c>
      <c r="K35" s="44">
        <v>28.53338115909898</v>
      </c>
      <c r="L35" s="44">
        <v>439</v>
      </c>
      <c r="S35" s="20"/>
    </row>
    <row r="36" spans="1:19" s="13" customFormat="1" ht="24" customHeight="1">
      <c r="A36" s="76"/>
      <c r="B36" s="17">
        <f>+B35+15</f>
        <v>40984</v>
      </c>
      <c r="C36" s="18">
        <v>40967</v>
      </c>
      <c r="D36" s="18">
        <f t="shared" si="1"/>
        <v>40981</v>
      </c>
      <c r="E36" s="19">
        <v>123.55344000000001</v>
      </c>
      <c r="F36" s="19">
        <v>49.679119999999998</v>
      </c>
      <c r="G36" s="19">
        <f t="shared" si="0"/>
        <v>6137.9639999999999</v>
      </c>
      <c r="H36" s="19">
        <v>13.096620000000001</v>
      </c>
      <c r="I36" s="83"/>
      <c r="J36" s="83"/>
      <c r="K36" s="44"/>
      <c r="L36" s="44"/>
      <c r="S36" s="20"/>
    </row>
    <row r="37" spans="1:19" s="13" customFormat="1" ht="24" customHeight="1">
      <c r="A37" s="76">
        <v>41000</v>
      </c>
      <c r="B37" s="17">
        <v>41000</v>
      </c>
      <c r="C37" s="18">
        <v>40982</v>
      </c>
      <c r="D37" s="18">
        <f t="shared" si="1"/>
        <v>40996</v>
      </c>
      <c r="E37" s="19">
        <v>123.66112727272728</v>
      </c>
      <c r="F37" s="19">
        <v>50.54513</v>
      </c>
      <c r="G37" s="19">
        <f t="shared" si="0"/>
        <v>6251.0129999999999</v>
      </c>
      <c r="H37" s="19">
        <v>14.364840000000001</v>
      </c>
      <c r="I37" s="83">
        <f>J35+1</f>
        <v>40967</v>
      </c>
      <c r="J37" s="83">
        <f>D37</f>
        <v>40996</v>
      </c>
      <c r="K37" s="44">
        <v>31.030869824289329</v>
      </c>
      <c r="L37" s="44">
        <v>570.67999999999995</v>
      </c>
      <c r="S37" s="20"/>
    </row>
    <row r="38" spans="1:19" s="13" customFormat="1" ht="24" customHeight="1">
      <c r="A38" s="76"/>
      <c r="B38" s="17">
        <v>41015</v>
      </c>
      <c r="C38" s="18">
        <v>40997</v>
      </c>
      <c r="D38" s="18">
        <f t="shared" si="1"/>
        <v>41010</v>
      </c>
      <c r="E38" s="19">
        <v>121.2844625</v>
      </c>
      <c r="F38" s="19">
        <v>51.134285714285724</v>
      </c>
      <c r="G38" s="19">
        <f t="shared" si="0"/>
        <v>6201.0464000000002</v>
      </c>
      <c r="H38" s="19">
        <v>14.29135</v>
      </c>
      <c r="I38" s="83"/>
      <c r="J38" s="83"/>
      <c r="K38" s="44"/>
      <c r="L38" s="44"/>
      <c r="S38" s="20"/>
    </row>
    <row r="39" spans="1:19" s="13" customFormat="1" ht="24" customHeight="1">
      <c r="A39" s="76">
        <v>41030</v>
      </c>
      <c r="B39" s="17">
        <v>41030</v>
      </c>
      <c r="C39" s="18">
        <v>41011</v>
      </c>
      <c r="D39" s="18">
        <f t="shared" si="1"/>
        <v>41025</v>
      </c>
      <c r="E39" s="19">
        <v>116.45167363636365</v>
      </c>
      <c r="F39" s="19">
        <v>51.964863636363638</v>
      </c>
      <c r="G39" s="19">
        <f t="shared" si="0"/>
        <v>6050.7420000000002</v>
      </c>
      <c r="H39" s="19">
        <v>13.908709999999999</v>
      </c>
      <c r="I39" s="83">
        <f>J37+1</f>
        <v>40997</v>
      </c>
      <c r="J39" s="83">
        <f>D39</f>
        <v>41025</v>
      </c>
      <c r="K39" s="44">
        <v>31.476779521455924</v>
      </c>
      <c r="L39" s="44">
        <v>480.31</v>
      </c>
      <c r="S39" s="20"/>
    </row>
    <row r="40" spans="1:19" s="13" customFormat="1" ht="24" customHeight="1">
      <c r="A40" s="76"/>
      <c r="B40" s="17">
        <v>41045</v>
      </c>
      <c r="C40" s="18">
        <v>41026</v>
      </c>
      <c r="D40" s="18">
        <f t="shared" si="1"/>
        <v>41040</v>
      </c>
      <c r="E40" s="19">
        <v>113.24796111111112</v>
      </c>
      <c r="F40" s="19">
        <v>53.172859999999993</v>
      </c>
      <c r="G40" s="19">
        <f t="shared" si="0"/>
        <v>6021.5025000000005</v>
      </c>
      <c r="H40" s="19">
        <v>13.642659999999999</v>
      </c>
      <c r="I40" s="83"/>
      <c r="J40" s="83"/>
      <c r="K40" s="44"/>
      <c r="L40" s="44"/>
      <c r="S40" s="20"/>
    </row>
    <row r="41" spans="1:19" s="13" customFormat="1" ht="24" customHeight="1">
      <c r="A41" s="76">
        <v>41061</v>
      </c>
      <c r="B41" s="17">
        <v>41061</v>
      </c>
      <c r="C41" s="18">
        <v>41041</v>
      </c>
      <c r="D41" s="18">
        <f t="shared" si="1"/>
        <v>41058</v>
      </c>
      <c r="E41" s="19">
        <v>106.57560333333333</v>
      </c>
      <c r="F41" s="19">
        <v>54.955091666666668</v>
      </c>
      <c r="G41" s="19">
        <f t="shared" si="0"/>
        <v>5857.6368000000002</v>
      </c>
      <c r="H41" s="19">
        <v>12.52643</v>
      </c>
      <c r="I41" s="83">
        <f>J39+1</f>
        <v>41026</v>
      </c>
      <c r="J41" s="83">
        <f>D41</f>
        <v>41058</v>
      </c>
      <c r="K41" s="44">
        <v>30.526380170427743</v>
      </c>
      <c r="L41" s="44">
        <v>396</v>
      </c>
      <c r="S41" s="20"/>
    </row>
    <row r="42" spans="1:19" s="13" customFormat="1" ht="24" customHeight="1">
      <c r="A42" s="76"/>
      <c r="B42" s="17">
        <v>41076</v>
      </c>
      <c r="C42" s="18">
        <v>41059</v>
      </c>
      <c r="D42" s="18">
        <f t="shared" si="1"/>
        <v>41073</v>
      </c>
      <c r="E42" s="19">
        <v>98.580615555555553</v>
      </c>
      <c r="F42" s="19">
        <v>55.688345454545448</v>
      </c>
      <c r="G42" s="19">
        <f t="shared" si="0"/>
        <v>5489.9201999999996</v>
      </c>
      <c r="H42" s="19">
        <v>10.199920000000001</v>
      </c>
      <c r="I42" s="83"/>
      <c r="J42" s="83"/>
      <c r="K42" s="44"/>
      <c r="L42" s="44"/>
      <c r="S42" s="20"/>
    </row>
    <row r="43" spans="1:19" s="13" customFormat="1" ht="24" customHeight="1">
      <c r="A43" s="76">
        <v>41091</v>
      </c>
      <c r="B43" s="17">
        <v>41091</v>
      </c>
      <c r="C43" s="18">
        <v>41074</v>
      </c>
      <c r="D43" s="18">
        <f t="shared" si="1"/>
        <v>41087</v>
      </c>
      <c r="E43" s="19">
        <v>92.812949000000003</v>
      </c>
      <c r="F43" s="19">
        <v>56.326270000000001</v>
      </c>
      <c r="G43" s="19">
        <f t="shared" si="0"/>
        <v>5227.9872999999998</v>
      </c>
      <c r="H43" s="19">
        <f>(9183.17-53.6)/1000</f>
        <v>9.1295699999999993</v>
      </c>
      <c r="I43" s="83">
        <f>J41+1</f>
        <v>41059</v>
      </c>
      <c r="J43" s="83">
        <f>D43</f>
        <v>41087</v>
      </c>
      <c r="K43" s="44">
        <v>27.195983622757026</v>
      </c>
      <c r="L43" s="44">
        <v>319.2</v>
      </c>
      <c r="S43" s="20"/>
    </row>
    <row r="44" spans="1:19" s="13" customFormat="1" ht="24" customHeight="1">
      <c r="A44" s="76"/>
      <c r="B44" s="17">
        <v>41106</v>
      </c>
      <c r="C44" s="18">
        <v>41088</v>
      </c>
      <c r="D44" s="18">
        <f t="shared" si="1"/>
        <v>41101</v>
      </c>
      <c r="E44" s="19">
        <v>96.474866000000006</v>
      </c>
      <c r="F44" s="19">
        <v>55.605549999999994</v>
      </c>
      <c r="G44" s="19">
        <f t="shared" si="0"/>
        <v>5364.6966999999995</v>
      </c>
      <c r="H44" s="19">
        <f>(10005.27-53.6)/1000</f>
        <v>9.95167</v>
      </c>
      <c r="I44" s="83"/>
      <c r="J44" s="83"/>
      <c r="K44" s="44"/>
      <c r="L44" s="44"/>
      <c r="S44" s="20"/>
    </row>
    <row r="45" spans="1:19" s="13" customFormat="1" ht="24" customHeight="1">
      <c r="A45" s="76">
        <v>41122</v>
      </c>
      <c r="B45" s="17">
        <v>41122</v>
      </c>
      <c r="C45" s="18">
        <v>41102</v>
      </c>
      <c r="D45" s="18">
        <f t="shared" si="1"/>
        <v>41117</v>
      </c>
      <c r="E45" s="19">
        <v>101.75738916666667</v>
      </c>
      <c r="F45" s="19">
        <v>55.567316666666663</v>
      </c>
      <c r="G45" s="19">
        <f t="shared" si="0"/>
        <v>5654.8032000000003</v>
      </c>
      <c r="H45" s="19">
        <f>(12129.82-66)/1000</f>
        <v>12.06382</v>
      </c>
      <c r="I45" s="83">
        <f>J43+1</f>
        <v>41088</v>
      </c>
      <c r="J45" s="83">
        <f>D45</f>
        <v>41117</v>
      </c>
      <c r="K45" s="44">
        <v>28.540211130031732</v>
      </c>
      <c r="L45" s="44">
        <v>231</v>
      </c>
      <c r="S45" s="20"/>
    </row>
    <row r="46" spans="1:19" s="13" customFormat="1" ht="24" customHeight="1">
      <c r="A46" s="76"/>
      <c r="B46" s="17">
        <v>41137</v>
      </c>
      <c r="C46" s="18">
        <v>41118</v>
      </c>
      <c r="D46" s="18">
        <f>+C50-1</f>
        <v>41131</v>
      </c>
      <c r="E46" s="19">
        <v>105.76930888888889</v>
      </c>
      <c r="F46" s="19">
        <v>55.522630000000007</v>
      </c>
      <c r="G46" s="19">
        <f t="shared" si="0"/>
        <v>5872.3504000000003</v>
      </c>
      <c r="H46" s="19">
        <f>(13822.42-66)/1000</f>
        <v>13.75642</v>
      </c>
      <c r="I46" s="83"/>
      <c r="J46" s="83"/>
      <c r="K46" s="44"/>
      <c r="L46" s="44"/>
      <c r="S46" s="20"/>
    </row>
    <row r="47" spans="1:19" s="13" customFormat="1" ht="48.75" hidden="1" customHeight="1">
      <c r="A47" s="21" t="s">
        <v>3</v>
      </c>
      <c r="B47" s="22" t="s">
        <v>4</v>
      </c>
      <c r="C47" s="63" t="s">
        <v>5</v>
      </c>
      <c r="D47" s="63"/>
      <c r="E47" s="63" t="s">
        <v>6</v>
      </c>
      <c r="F47" s="63"/>
      <c r="G47" s="63"/>
      <c r="H47" s="63" t="s">
        <v>7</v>
      </c>
      <c r="I47" s="63"/>
      <c r="J47" s="63"/>
      <c r="K47" s="63"/>
      <c r="L47" s="63"/>
      <c r="M47" s="59" t="s">
        <v>8</v>
      </c>
      <c r="N47" s="60"/>
      <c r="O47" s="60"/>
      <c r="P47" s="60"/>
      <c r="Q47" s="61"/>
    </row>
    <row r="48" spans="1:19" ht="54.75" hidden="1" customHeight="1">
      <c r="A48" s="21"/>
      <c r="B48" s="23"/>
      <c r="C48" s="8" t="s">
        <v>9</v>
      </c>
      <c r="D48" s="8" t="s">
        <v>10</v>
      </c>
      <c r="E48" s="9" t="s">
        <v>28</v>
      </c>
      <c r="F48" s="9" t="s">
        <v>12</v>
      </c>
      <c r="G48" s="9" t="s">
        <v>28</v>
      </c>
      <c r="H48" s="9" t="s">
        <v>29</v>
      </c>
      <c r="I48" s="63" t="s">
        <v>14</v>
      </c>
      <c r="J48" s="63"/>
      <c r="K48" s="9" t="s">
        <v>30</v>
      </c>
      <c r="L48" s="9" t="s">
        <v>31</v>
      </c>
      <c r="M48" s="14" t="s">
        <v>17</v>
      </c>
      <c r="N48" s="14" t="s">
        <v>18</v>
      </c>
      <c r="O48" s="14" t="s">
        <v>19</v>
      </c>
      <c r="P48" s="14" t="s">
        <v>20</v>
      </c>
      <c r="Q48" s="14" t="s">
        <v>21</v>
      </c>
    </row>
    <row r="49" spans="1:19" s="13" customFormat="1" ht="24" hidden="1" customHeight="1">
      <c r="A49" s="24"/>
      <c r="B49" s="25"/>
      <c r="C49" s="26"/>
      <c r="D49" s="26"/>
      <c r="E49" s="15" t="s">
        <v>22</v>
      </c>
      <c r="F49" s="15" t="s">
        <v>23</v>
      </c>
      <c r="G49" s="15" t="s">
        <v>24</v>
      </c>
      <c r="H49" s="16" t="s">
        <v>25</v>
      </c>
      <c r="I49" s="16" t="s">
        <v>9</v>
      </c>
      <c r="J49" s="16" t="s">
        <v>10</v>
      </c>
      <c r="K49" s="16" t="s">
        <v>25</v>
      </c>
      <c r="L49" s="16" t="s">
        <v>32</v>
      </c>
      <c r="M49" s="55" t="s">
        <v>27</v>
      </c>
      <c r="N49" s="56"/>
      <c r="O49" s="56"/>
      <c r="P49" s="56"/>
      <c r="Q49" s="56"/>
    </row>
    <row r="50" spans="1:19" s="13" customFormat="1" ht="24" customHeight="1">
      <c r="A50" s="76">
        <v>41153</v>
      </c>
      <c r="B50" s="17">
        <v>41153</v>
      </c>
      <c r="C50" s="18">
        <v>41132</v>
      </c>
      <c r="D50" s="18">
        <f t="shared" si="1"/>
        <v>41150</v>
      </c>
      <c r="E50" s="19">
        <v>112.12277181818182</v>
      </c>
      <c r="F50" s="19">
        <v>55.58264545454545</v>
      </c>
      <c r="G50" s="19">
        <f t="shared" si="0"/>
        <v>6231.6296000000002</v>
      </c>
      <c r="H50" s="19">
        <f>((17119.89-66)/15*13+(17053.89-(3500-45))/15*2)/1000</f>
        <v>16.593223333333331</v>
      </c>
      <c r="I50" s="83">
        <f>J45+1</f>
        <v>41118</v>
      </c>
      <c r="J50" s="83">
        <f>D50</f>
        <v>41150</v>
      </c>
      <c r="K50" s="44">
        <v>32.69711672134676</v>
      </c>
      <c r="L50" s="44">
        <v>347</v>
      </c>
      <c r="S50" s="20"/>
    </row>
    <row r="51" spans="1:19" s="13" customFormat="1" ht="24" customHeight="1">
      <c r="A51" s="76"/>
      <c r="B51" s="17">
        <v>41168</v>
      </c>
      <c r="C51" s="18">
        <v>41151</v>
      </c>
      <c r="D51" s="18">
        <f t="shared" si="1"/>
        <v>41164</v>
      </c>
      <c r="E51" s="19">
        <v>112.900341</v>
      </c>
      <c r="F51" s="19">
        <v>55.587329999999994</v>
      </c>
      <c r="G51" s="19">
        <f t="shared" si="0"/>
        <v>6276.1110000000008</v>
      </c>
      <c r="H51" s="19">
        <f>(+(17053.89-(3500-45)))/1000</f>
        <v>13.598889999999999</v>
      </c>
      <c r="I51" s="83"/>
      <c r="J51" s="83"/>
      <c r="K51" s="44"/>
      <c r="L51" s="44"/>
      <c r="S51" s="20"/>
    </row>
    <row r="52" spans="1:19" s="13" customFormat="1" ht="24" customHeight="1">
      <c r="A52" s="76">
        <v>41183</v>
      </c>
      <c r="B52" s="17">
        <v>41183</v>
      </c>
      <c r="C52" s="18">
        <v>41165</v>
      </c>
      <c r="D52" s="18">
        <f t="shared" si="1"/>
        <v>41178</v>
      </c>
      <c r="E52" s="19">
        <v>110.96301000000001</v>
      </c>
      <c r="F52" s="19">
        <v>54.116611111111112</v>
      </c>
      <c r="G52" s="19">
        <f>ROUND(E52,2)*ROUND(F52,2)</f>
        <v>6005.1551999999992</v>
      </c>
      <c r="H52" s="19">
        <v>11.65368</v>
      </c>
      <c r="I52" s="83">
        <f>J50+1</f>
        <v>41151</v>
      </c>
      <c r="J52" s="83">
        <f>D52</f>
        <v>41178</v>
      </c>
      <c r="K52" s="44">
        <v>33.930842205684968</v>
      </c>
      <c r="L52" s="44">
        <v>468.46</v>
      </c>
      <c r="S52" s="20"/>
    </row>
    <row r="53" spans="1:19" s="13" customFormat="1" ht="24" customHeight="1">
      <c r="A53" s="76"/>
      <c r="B53" s="17">
        <f>+B52+15</f>
        <v>41198</v>
      </c>
      <c r="C53" s="18">
        <v>41179</v>
      </c>
      <c r="D53" s="18">
        <f>+C54-1</f>
        <v>41193</v>
      </c>
      <c r="E53" s="19">
        <v>110.15873636363639</v>
      </c>
      <c r="F53" s="19">
        <v>52.537199999999999</v>
      </c>
      <c r="G53" s="19">
        <f>ROUND(E53,2)*ROUND(F53,2)</f>
        <v>5787.8063999999995</v>
      </c>
      <c r="H53" s="19">
        <v>9.8178000000000001</v>
      </c>
      <c r="I53" s="83"/>
      <c r="J53" s="83"/>
      <c r="K53" s="44"/>
      <c r="L53" s="44"/>
      <c r="S53" s="20"/>
    </row>
    <row r="54" spans="1:19" s="13" customFormat="1" ht="24" customHeight="1">
      <c r="A54" s="76">
        <v>41214</v>
      </c>
      <c r="B54" s="17">
        <v>41214</v>
      </c>
      <c r="C54" s="18">
        <v>41194</v>
      </c>
      <c r="D54" s="18">
        <f t="shared" si="1"/>
        <v>41211</v>
      </c>
      <c r="E54" s="19">
        <v>109.81907727272727</v>
      </c>
      <c r="F54" s="19">
        <v>53.277609999999996</v>
      </c>
      <c r="G54" s="19">
        <f t="shared" ref="G54:G90" si="2">ROUND(E54,2)*ROUND(F54,2)</f>
        <v>5851.2096000000001</v>
      </c>
      <c r="H54" s="19">
        <v>9.8407599999999995</v>
      </c>
      <c r="I54" s="83">
        <f>J52+1</f>
        <v>41179</v>
      </c>
      <c r="J54" s="83">
        <f>D54</f>
        <v>41211</v>
      </c>
      <c r="K54" s="44">
        <v>31.297395415500876</v>
      </c>
      <c r="L54" s="44">
        <v>478.45</v>
      </c>
      <c r="S54" s="20"/>
    </row>
    <row r="55" spans="1:19" s="13" customFormat="1" ht="24" customHeight="1">
      <c r="A55" s="76"/>
      <c r="B55" s="17">
        <f>+B54+15</f>
        <v>41229</v>
      </c>
      <c r="C55" s="18">
        <v>41212</v>
      </c>
      <c r="D55" s="18">
        <f t="shared" si="1"/>
        <v>41226</v>
      </c>
      <c r="E55" s="19">
        <v>106.77055900000001</v>
      </c>
      <c r="F55" s="19">
        <v>54.236640000000001</v>
      </c>
      <c r="G55" s="19">
        <f t="shared" si="2"/>
        <v>5791.2048000000004</v>
      </c>
      <c r="H55" s="19">
        <v>9.0568799999999996</v>
      </c>
      <c r="I55" s="83"/>
      <c r="J55" s="83"/>
      <c r="K55" s="44"/>
      <c r="L55" s="44"/>
      <c r="S55" s="20"/>
    </row>
    <row r="56" spans="1:19" s="13" customFormat="1" ht="24" customHeight="1">
      <c r="A56" s="76">
        <v>41244</v>
      </c>
      <c r="B56" s="17">
        <v>41244</v>
      </c>
      <c r="C56" s="18">
        <v>41227</v>
      </c>
      <c r="D56" s="18">
        <f t="shared" si="1"/>
        <v>41241</v>
      </c>
      <c r="E56" s="19">
        <v>108.66196454545455</v>
      </c>
      <c r="F56" s="19">
        <v>55.214222222222219</v>
      </c>
      <c r="G56" s="19">
        <f t="shared" si="2"/>
        <v>5999.1185999999998</v>
      </c>
      <c r="H56" s="19">
        <v>10.03228</v>
      </c>
      <c r="I56" s="83">
        <f>J54+1</f>
        <v>41212</v>
      </c>
      <c r="J56" s="83">
        <f>D56</f>
        <v>41241</v>
      </c>
      <c r="K56" s="44">
        <v>30.93188272592576</v>
      </c>
      <c r="L56" s="44">
        <v>520.77</v>
      </c>
      <c r="S56" s="20"/>
    </row>
    <row r="57" spans="1:19" s="13" customFormat="1" ht="24" customHeight="1">
      <c r="A57" s="76"/>
      <c r="B57" s="17">
        <f>+B56+15</f>
        <v>41259</v>
      </c>
      <c r="C57" s="18">
        <v>41242</v>
      </c>
      <c r="D57" s="18">
        <f>+C58-1</f>
        <v>41255</v>
      </c>
      <c r="E57" s="19">
        <v>107.29547099999999</v>
      </c>
      <c r="F57" s="19">
        <v>54.54016</v>
      </c>
      <c r="G57" s="19">
        <f t="shared" si="2"/>
        <v>5852.1419999999998</v>
      </c>
      <c r="H57" s="19">
        <v>9.2789999999999999</v>
      </c>
      <c r="I57" s="83"/>
      <c r="J57" s="83"/>
      <c r="K57" s="44"/>
      <c r="L57" s="44"/>
      <c r="S57" s="20"/>
    </row>
    <row r="58" spans="1:19" s="13" customFormat="1" ht="24" customHeight="1">
      <c r="A58" s="76">
        <v>41275</v>
      </c>
      <c r="B58" s="17">
        <v>41275</v>
      </c>
      <c r="C58" s="18">
        <v>41256</v>
      </c>
      <c r="D58" s="18">
        <f t="shared" si="1"/>
        <v>41270</v>
      </c>
      <c r="E58" s="19">
        <v>107.3477388888889</v>
      </c>
      <c r="F58" s="19">
        <v>54.765830000000008</v>
      </c>
      <c r="G58" s="19">
        <f t="shared" si="2"/>
        <v>5879.5595000000003</v>
      </c>
      <c r="H58" s="19">
        <v>9.0327500000000001</v>
      </c>
      <c r="I58" s="83">
        <f>J56+1</f>
        <v>41242</v>
      </c>
      <c r="J58" s="83">
        <f>D58</f>
        <v>41270</v>
      </c>
      <c r="K58" s="44">
        <v>30.632862741163212</v>
      </c>
      <c r="L58" s="44">
        <v>490.74</v>
      </c>
      <c r="S58" s="20"/>
    </row>
    <row r="59" spans="1:19" s="13" customFormat="1" ht="24" customHeight="1">
      <c r="A59" s="76"/>
      <c r="B59" s="17">
        <f>+B58+15</f>
        <v>41290</v>
      </c>
      <c r="C59" s="18">
        <v>41271</v>
      </c>
      <c r="D59" s="18">
        <f>+C63-1</f>
        <v>41285</v>
      </c>
      <c r="E59" s="19">
        <v>109.07703599999999</v>
      </c>
      <c r="F59" s="19">
        <v>54.771249999999995</v>
      </c>
      <c r="G59" s="19">
        <f t="shared" si="2"/>
        <v>5974.3116</v>
      </c>
      <c r="H59" s="19">
        <f>((9604.63/16*2)+((9604.63-450)/16*14))/1000</f>
        <v>9.2108799999999995</v>
      </c>
      <c r="I59" s="83"/>
      <c r="J59" s="83"/>
      <c r="K59" s="44"/>
      <c r="L59" s="44"/>
      <c r="S59" s="20"/>
    </row>
    <row r="60" spans="1:19" s="13" customFormat="1" ht="54.75" customHeight="1">
      <c r="A60" s="62" t="s">
        <v>3</v>
      </c>
      <c r="B60" s="84" t="s">
        <v>4</v>
      </c>
      <c r="C60" s="63" t="s">
        <v>5</v>
      </c>
      <c r="D60" s="63"/>
      <c r="E60" s="63" t="s">
        <v>6</v>
      </c>
      <c r="F60" s="63"/>
      <c r="G60" s="63"/>
      <c r="H60" s="63" t="s">
        <v>7</v>
      </c>
      <c r="I60" s="63"/>
      <c r="J60" s="63"/>
      <c r="K60" s="63"/>
      <c r="L60" s="63"/>
      <c r="M60" s="59" t="s">
        <v>8</v>
      </c>
      <c r="N60" s="60"/>
      <c r="O60" s="60"/>
      <c r="P60" s="60"/>
      <c r="Q60" s="61"/>
    </row>
    <row r="61" spans="1:19" ht="66.75" customHeight="1">
      <c r="A61" s="62"/>
      <c r="B61" s="84"/>
      <c r="C61" s="62" t="s">
        <v>9</v>
      </c>
      <c r="D61" s="62" t="s">
        <v>10</v>
      </c>
      <c r="E61" s="9" t="s">
        <v>11</v>
      </c>
      <c r="F61" s="9" t="s">
        <v>12</v>
      </c>
      <c r="G61" s="9" t="s">
        <v>11</v>
      </c>
      <c r="H61" s="9" t="s">
        <v>13</v>
      </c>
      <c r="I61" s="63" t="s">
        <v>14</v>
      </c>
      <c r="J61" s="63"/>
      <c r="K61" s="9" t="s">
        <v>15</v>
      </c>
      <c r="L61" s="9" t="s">
        <v>16</v>
      </c>
      <c r="M61" s="14" t="s">
        <v>17</v>
      </c>
      <c r="N61" s="14" t="s">
        <v>18</v>
      </c>
      <c r="O61" s="14" t="s">
        <v>19</v>
      </c>
      <c r="P61" s="14" t="s">
        <v>20</v>
      </c>
      <c r="Q61" s="14" t="s">
        <v>21</v>
      </c>
    </row>
    <row r="62" spans="1:19" s="13" customFormat="1" ht="40.5" customHeight="1">
      <c r="A62" s="62"/>
      <c r="B62" s="84"/>
      <c r="C62" s="62"/>
      <c r="D62" s="62"/>
      <c r="E62" s="15" t="s">
        <v>22</v>
      </c>
      <c r="F62" s="15" t="s">
        <v>23</v>
      </c>
      <c r="G62" s="15" t="s">
        <v>24</v>
      </c>
      <c r="H62" s="16" t="s">
        <v>25</v>
      </c>
      <c r="I62" s="16" t="s">
        <v>9</v>
      </c>
      <c r="J62" s="16" t="s">
        <v>10</v>
      </c>
      <c r="K62" s="16" t="s">
        <v>25</v>
      </c>
      <c r="L62" s="15" t="s">
        <v>26</v>
      </c>
      <c r="M62" s="55" t="s">
        <v>27</v>
      </c>
      <c r="N62" s="56"/>
      <c r="O62" s="56"/>
      <c r="P62" s="56"/>
      <c r="Q62" s="56"/>
    </row>
    <row r="63" spans="1:19" s="13" customFormat="1" ht="24" customHeight="1">
      <c r="A63" s="76">
        <v>41306</v>
      </c>
      <c r="B63" s="17">
        <v>41306</v>
      </c>
      <c r="C63" s="18">
        <v>41286</v>
      </c>
      <c r="D63" s="18">
        <f t="shared" si="1"/>
        <v>41303</v>
      </c>
      <c r="E63" s="19">
        <v>109.37790583333334</v>
      </c>
      <c r="F63" s="19">
        <v>54.108436363636365</v>
      </c>
      <c r="G63" s="19">
        <f t="shared" si="2"/>
        <v>5918.5517999999993</v>
      </c>
      <c r="H63" s="19">
        <v>9.2167600000000007</v>
      </c>
      <c r="I63" s="83">
        <f>J58+1</f>
        <v>41271</v>
      </c>
      <c r="J63" s="83">
        <f>D63</f>
        <v>41303</v>
      </c>
      <c r="K63" s="44">
        <v>31.599738881635233</v>
      </c>
      <c r="L63" s="44">
        <v>481.03</v>
      </c>
      <c r="S63" s="20"/>
    </row>
    <row r="64" spans="1:19" s="13" customFormat="1" ht="24" customHeight="1">
      <c r="A64" s="76"/>
      <c r="B64" s="17">
        <f>+B63+15</f>
        <v>41321</v>
      </c>
      <c r="C64" s="18">
        <v>41304</v>
      </c>
      <c r="D64" s="18">
        <f t="shared" si="1"/>
        <v>41318</v>
      </c>
      <c r="E64" s="19">
        <v>113.24475777777781</v>
      </c>
      <c r="F64" s="19">
        <v>53.430490909090913</v>
      </c>
      <c r="G64" s="19">
        <f t="shared" si="2"/>
        <v>6050.4132</v>
      </c>
      <c r="H64" s="19">
        <v>10.26648</v>
      </c>
      <c r="I64" s="83"/>
      <c r="J64" s="83"/>
      <c r="K64" s="44"/>
      <c r="L64" s="44"/>
      <c r="S64" s="20"/>
    </row>
    <row r="65" spans="1:19" s="13" customFormat="1" ht="24" customHeight="1">
      <c r="A65" s="76">
        <v>41334</v>
      </c>
      <c r="B65" s="17">
        <v>41334</v>
      </c>
      <c r="C65" s="18">
        <v>41319</v>
      </c>
      <c r="D65" s="18">
        <f t="shared" si="1"/>
        <v>41331</v>
      </c>
      <c r="E65" s="19">
        <v>112.73414111111111</v>
      </c>
      <c r="F65" s="19">
        <v>54.151687500000001</v>
      </c>
      <c r="G65" s="19">
        <f t="shared" si="2"/>
        <v>6104.3294999999998</v>
      </c>
      <c r="H65" s="19">
        <v>11.26</v>
      </c>
      <c r="I65" s="83">
        <f>J63+1</f>
        <v>41304</v>
      </c>
      <c r="J65" s="83">
        <f>D65</f>
        <v>41331</v>
      </c>
      <c r="K65" s="44">
        <v>33.433060213901157</v>
      </c>
      <c r="L65" s="44">
        <v>439.07</v>
      </c>
      <c r="S65" s="20"/>
    </row>
    <row r="66" spans="1:19" s="13" customFormat="1" ht="24" customHeight="1">
      <c r="A66" s="76"/>
      <c r="B66" s="17">
        <f>+B65+15</f>
        <v>41349</v>
      </c>
      <c r="C66" s="18">
        <v>41332</v>
      </c>
      <c r="D66" s="18">
        <f>+C67-1</f>
        <v>41346</v>
      </c>
      <c r="E66" s="19">
        <v>107.4123290909091</v>
      </c>
      <c r="F66" s="19">
        <v>54.398445454545453</v>
      </c>
      <c r="G66" s="19">
        <f t="shared" si="2"/>
        <v>5843.1039999999994</v>
      </c>
      <c r="H66" s="19">
        <f>(8644.46/16*7+(8644.46-455)/16*9)/1000</f>
        <v>8.3885224999999988</v>
      </c>
      <c r="I66" s="83"/>
      <c r="J66" s="83"/>
      <c r="K66" s="44"/>
      <c r="L66" s="44"/>
      <c r="S66" s="20"/>
    </row>
    <row r="67" spans="1:19" s="13" customFormat="1" ht="24" customHeight="1">
      <c r="A67" s="76">
        <v>41365</v>
      </c>
      <c r="B67" s="17">
        <v>41365</v>
      </c>
      <c r="C67" s="18">
        <v>41347</v>
      </c>
      <c r="D67" s="18">
        <f t="shared" si="1"/>
        <v>41358</v>
      </c>
      <c r="E67" s="19">
        <v>105.74087874999999</v>
      </c>
      <c r="F67" s="19">
        <v>54.281312499999999</v>
      </c>
      <c r="G67" s="19">
        <f t="shared" si="2"/>
        <v>5739.5671999999995</v>
      </c>
      <c r="H67" s="19">
        <v>6.5222100000000003</v>
      </c>
      <c r="I67" s="83">
        <f>J65+1</f>
        <v>41332</v>
      </c>
      <c r="J67" s="83">
        <f>D67</f>
        <v>41358</v>
      </c>
      <c r="K67" s="44">
        <v>30.494661086881365</v>
      </c>
      <c r="L67" s="44">
        <v>434.52</v>
      </c>
      <c r="S67" s="20" t="e">
        <f>+H67-#REF!</f>
        <v>#REF!</v>
      </c>
    </row>
    <row r="68" spans="1:19" s="13" customFormat="1" ht="24" customHeight="1">
      <c r="A68" s="76"/>
      <c r="B68" s="17">
        <v>41380</v>
      </c>
      <c r="C68" s="18">
        <v>41359</v>
      </c>
      <c r="D68" s="18">
        <f t="shared" si="1"/>
        <v>41375</v>
      </c>
      <c r="E68" s="19">
        <v>105.36938318181819</v>
      </c>
      <c r="F68" s="19">
        <v>54.514322222222212</v>
      </c>
      <c r="G68" s="19">
        <f t="shared" si="2"/>
        <v>5743.7187000000004</v>
      </c>
      <c r="H68" s="19">
        <v>6.4162700000000008</v>
      </c>
      <c r="I68" s="83"/>
      <c r="J68" s="83"/>
      <c r="K68" s="44"/>
      <c r="L68" s="44"/>
      <c r="S68" s="20" t="e">
        <f>+H68-#REF!</f>
        <v>#REF!</v>
      </c>
    </row>
    <row r="69" spans="1:19" s="13" customFormat="1" ht="24" customHeight="1">
      <c r="A69" s="76">
        <v>41395</v>
      </c>
      <c r="B69" s="17">
        <v>41395</v>
      </c>
      <c r="C69" s="18">
        <v>41376</v>
      </c>
      <c r="D69" s="18">
        <f t="shared" si="1"/>
        <v>41390</v>
      </c>
      <c r="E69" s="19">
        <v>99.164264090909086</v>
      </c>
      <c r="F69" s="19">
        <v>54.255622222222229</v>
      </c>
      <c r="G69" s="19">
        <f t="shared" si="2"/>
        <v>5380.4215999999997</v>
      </c>
      <c r="H69" s="19">
        <f>(3800.39/15*10+(3800.39-904.99)/15*5)/1000</f>
        <v>3.4987266666666663</v>
      </c>
      <c r="I69" s="83">
        <f>J67+1</f>
        <v>41359</v>
      </c>
      <c r="J69" s="83">
        <f>D69</f>
        <v>41390</v>
      </c>
      <c r="K69" s="44">
        <v>27.928381732936408</v>
      </c>
      <c r="L69" s="44">
        <v>378.38</v>
      </c>
      <c r="S69" s="20" t="e">
        <f>+H69-#REF!</f>
        <v>#REF!</v>
      </c>
    </row>
    <row r="70" spans="1:19" s="13" customFormat="1" ht="24" customHeight="1">
      <c r="A70" s="76"/>
      <c r="B70" s="17">
        <v>41410</v>
      </c>
      <c r="C70" s="18">
        <v>41391</v>
      </c>
      <c r="D70" s="18">
        <f t="shared" si="1"/>
        <v>41407</v>
      </c>
      <c r="E70" s="19">
        <v>101.39983166666667</v>
      </c>
      <c r="F70" s="19">
        <v>54.226679999999988</v>
      </c>
      <c r="G70" s="19">
        <f t="shared" si="2"/>
        <v>5498.9219999999996</v>
      </c>
      <c r="H70" s="19">
        <v>3.7305300000000003</v>
      </c>
      <c r="I70" s="83"/>
      <c r="J70" s="83"/>
      <c r="K70" s="44"/>
      <c r="L70" s="44"/>
      <c r="S70" s="20" t="e">
        <f>+H70-#REF!</f>
        <v>#REF!</v>
      </c>
    </row>
    <row r="71" spans="1:19" s="13" customFormat="1" ht="24" customHeight="1">
      <c r="A71" s="76">
        <v>41426</v>
      </c>
      <c r="B71" s="17">
        <v>41426</v>
      </c>
      <c r="C71" s="18">
        <v>41408</v>
      </c>
      <c r="D71" s="18">
        <f t="shared" si="1"/>
        <v>41423</v>
      </c>
      <c r="E71" s="19">
        <v>101.16154</v>
      </c>
      <c r="F71" s="19">
        <v>55.322641666666662</v>
      </c>
      <c r="G71" s="19">
        <f t="shared" si="2"/>
        <v>5596.1711999999998</v>
      </c>
      <c r="H71" s="19">
        <v>4.8711700000000002</v>
      </c>
      <c r="I71" s="83">
        <f>J69+1</f>
        <v>41391</v>
      </c>
      <c r="J71" s="83">
        <f>D71</f>
        <v>41423</v>
      </c>
      <c r="K71" s="44">
        <v>27.750658868004546</v>
      </c>
      <c r="L71" s="44">
        <v>335.14</v>
      </c>
      <c r="S71" s="20" t="e">
        <f>+H71-#REF!</f>
        <v>#REF!</v>
      </c>
    </row>
    <row r="72" spans="1:19" s="13" customFormat="1" ht="24" customHeight="1">
      <c r="A72" s="76"/>
      <c r="B72" s="17">
        <v>41441</v>
      </c>
      <c r="C72" s="18">
        <v>41424</v>
      </c>
      <c r="D72" s="18">
        <f t="shared" si="1"/>
        <v>41437</v>
      </c>
      <c r="E72" s="19">
        <v>100.525126</v>
      </c>
      <c r="F72" s="19">
        <v>57.083040000000004</v>
      </c>
      <c r="G72" s="19">
        <f t="shared" si="2"/>
        <v>5738.2524000000003</v>
      </c>
      <c r="H72" s="19">
        <v>6.3079799999999997</v>
      </c>
      <c r="I72" s="83"/>
      <c r="J72" s="83"/>
      <c r="K72" s="44"/>
      <c r="L72" s="44"/>
      <c r="S72" s="20" t="e">
        <f>+H72-#REF!</f>
        <v>#REF!</v>
      </c>
    </row>
    <row r="73" spans="1:19" s="13" customFormat="1" ht="24" customHeight="1">
      <c r="A73" s="76">
        <v>41456</v>
      </c>
      <c r="B73" s="17">
        <v>41456</v>
      </c>
      <c r="C73" s="18">
        <v>41438</v>
      </c>
      <c r="D73" s="18">
        <f t="shared" si="1"/>
        <v>41451</v>
      </c>
      <c r="E73" s="19">
        <v>101.50555300000001</v>
      </c>
      <c r="F73" s="19">
        <v>58.942329999999991</v>
      </c>
      <c r="G73" s="19">
        <f t="shared" si="2"/>
        <v>5982.9993999999997</v>
      </c>
      <c r="H73" s="19">
        <f>(8599.85/15*1+(8599.85-504.99)/15*14)/1000</f>
        <v>8.128525999999999</v>
      </c>
      <c r="I73" s="83">
        <f>J71+1</f>
        <v>41424</v>
      </c>
      <c r="J73" s="83">
        <f>D73</f>
        <v>41451</v>
      </c>
      <c r="K73" s="44">
        <v>30.522402797542782</v>
      </c>
      <c r="L73" s="44">
        <v>368.58</v>
      </c>
      <c r="S73" s="20" t="e">
        <f>+H73-#REF!</f>
        <v>#REF!</v>
      </c>
    </row>
    <row r="74" spans="1:19" s="13" customFormat="1" ht="24" customHeight="1">
      <c r="A74" s="76"/>
      <c r="B74" s="17">
        <v>41471</v>
      </c>
      <c r="C74" s="18">
        <v>41452</v>
      </c>
      <c r="D74" s="18">
        <f t="shared" si="1"/>
        <v>41466</v>
      </c>
      <c r="E74" s="19">
        <v>102.79457636363635</v>
      </c>
      <c r="F74" s="19">
        <v>60.025136363636378</v>
      </c>
      <c r="G74" s="19">
        <f t="shared" si="2"/>
        <v>6170.4837000000007</v>
      </c>
      <c r="H74" s="19">
        <v>9.4456699999999998</v>
      </c>
      <c r="I74" s="83"/>
      <c r="J74" s="83"/>
      <c r="K74" s="44"/>
      <c r="L74" s="44"/>
      <c r="S74" s="20" t="e">
        <f>+H74-#REF!</f>
        <v>#REF!</v>
      </c>
    </row>
    <row r="75" spans="1:19" s="13" customFormat="1" ht="24" customHeight="1">
      <c r="A75" s="76">
        <v>41487</v>
      </c>
      <c r="B75" s="17">
        <v>41487</v>
      </c>
      <c r="C75" s="18">
        <v>41467</v>
      </c>
      <c r="D75" s="18">
        <f t="shared" si="1"/>
        <v>41484</v>
      </c>
      <c r="E75" s="19">
        <v>105.95585208333334</v>
      </c>
      <c r="F75" s="19">
        <v>59.491883333333341</v>
      </c>
      <c r="G75" s="19">
        <f t="shared" si="2"/>
        <v>6303.5603999999994</v>
      </c>
      <c r="H75" s="19">
        <v>9.2853099999999991</v>
      </c>
      <c r="I75" s="83">
        <f>J73+1</f>
        <v>41452</v>
      </c>
      <c r="J75" s="83">
        <f>D75</f>
        <v>41484</v>
      </c>
      <c r="K75" s="44">
        <v>33.541028110552958</v>
      </c>
      <c r="L75" s="44">
        <v>411.99</v>
      </c>
      <c r="S75" s="20" t="e">
        <f>+H75-#REF!</f>
        <v>#REF!</v>
      </c>
    </row>
    <row r="76" spans="1:19" s="13" customFormat="1" ht="24" customHeight="1">
      <c r="A76" s="76"/>
      <c r="B76" s="17">
        <v>41502</v>
      </c>
      <c r="C76" s="18">
        <v>41485</v>
      </c>
      <c r="D76" s="18">
        <f t="shared" si="1"/>
        <v>41498</v>
      </c>
      <c r="E76" s="19">
        <v>105.967134375</v>
      </c>
      <c r="F76" s="19">
        <v>60.906422222222233</v>
      </c>
      <c r="G76" s="19">
        <f t="shared" si="2"/>
        <v>6454.6326999999992</v>
      </c>
      <c r="H76" s="19">
        <v>10.21571</v>
      </c>
      <c r="I76" s="83"/>
      <c r="J76" s="83"/>
      <c r="K76" s="44"/>
      <c r="L76" s="44"/>
      <c r="S76" s="20" t="e">
        <f>+H76-#REF!</f>
        <v>#REF!</v>
      </c>
    </row>
    <row r="77" spans="1:19" s="13" customFormat="1" ht="24" customHeight="1">
      <c r="A77" s="76">
        <v>41518</v>
      </c>
      <c r="B77" s="17">
        <v>41518</v>
      </c>
      <c r="C77" s="18">
        <v>41499</v>
      </c>
      <c r="D77" s="18">
        <f t="shared" si="1"/>
        <v>41514</v>
      </c>
      <c r="E77" s="19">
        <v>108.83376727272726</v>
      </c>
      <c r="F77" s="19">
        <v>63.880172727272729</v>
      </c>
      <c r="G77" s="19">
        <f t="shared" si="2"/>
        <v>6952.0604000000003</v>
      </c>
      <c r="H77" s="19">
        <v>12.117270000000001</v>
      </c>
      <c r="I77" s="83">
        <f>J75+1</f>
        <v>41485</v>
      </c>
      <c r="J77" s="83">
        <f>D77</f>
        <v>41514</v>
      </c>
      <c r="K77" s="44">
        <v>36.827764801980862</v>
      </c>
      <c r="L77" s="44">
        <v>470.38</v>
      </c>
      <c r="S77" s="20" t="e">
        <f>+H77-#REF!</f>
        <v>#REF!</v>
      </c>
    </row>
    <row r="78" spans="1:19" s="13" customFormat="1" ht="24" customHeight="1">
      <c r="A78" s="76"/>
      <c r="B78" s="17">
        <v>41533</v>
      </c>
      <c r="C78" s="18">
        <v>41515</v>
      </c>
      <c r="D78" s="18">
        <f t="shared" si="1"/>
        <v>41528</v>
      </c>
      <c r="E78" s="19">
        <v>111.84561000000001</v>
      </c>
      <c r="F78" s="19">
        <v>66.020011111111117</v>
      </c>
      <c r="G78" s="19">
        <f t="shared" si="2"/>
        <v>7384.3369999999995</v>
      </c>
      <c r="H78" s="19">
        <v>14.5</v>
      </c>
      <c r="I78" s="83"/>
      <c r="J78" s="83"/>
      <c r="K78" s="44"/>
      <c r="L78" s="44"/>
      <c r="S78" s="20" t="e">
        <f>+H78-#REF!</f>
        <v>#REF!</v>
      </c>
    </row>
    <row r="79" spans="1:19" s="13" customFormat="1" ht="24" customHeight="1">
      <c r="A79" s="76">
        <v>41548</v>
      </c>
      <c r="B79" s="17">
        <v>41548</v>
      </c>
      <c r="C79" s="18">
        <v>41529</v>
      </c>
      <c r="D79" s="18">
        <f t="shared" si="1"/>
        <v>41543</v>
      </c>
      <c r="E79" s="19">
        <v>108.53395909090909</v>
      </c>
      <c r="F79" s="19">
        <v>62.777718181818166</v>
      </c>
      <c r="G79" s="19">
        <f t="shared" si="2"/>
        <v>6813.5133999999998</v>
      </c>
      <c r="H79" s="19">
        <v>10.51</v>
      </c>
      <c r="I79" s="83">
        <f>J77+1</f>
        <v>41515</v>
      </c>
      <c r="J79" s="83">
        <f>D79</f>
        <v>41543</v>
      </c>
      <c r="K79" s="44">
        <v>38.32</v>
      </c>
      <c r="L79" s="44">
        <v>532.86</v>
      </c>
      <c r="S79" s="20" t="e">
        <f>+H79-#REF!</f>
        <v>#REF!</v>
      </c>
    </row>
    <row r="80" spans="1:19" s="13" customFormat="1" ht="24" customHeight="1">
      <c r="A80" s="76"/>
      <c r="B80" s="17">
        <f>+B79+15</f>
        <v>41563</v>
      </c>
      <c r="C80" s="18">
        <v>41544</v>
      </c>
      <c r="D80" s="18">
        <f t="shared" si="1"/>
        <v>41558</v>
      </c>
      <c r="E80" s="19">
        <v>107.12033818181818</v>
      </c>
      <c r="F80" s="19">
        <v>61.896010000000004</v>
      </c>
      <c r="G80" s="19">
        <f t="shared" si="2"/>
        <v>6630.7280000000001</v>
      </c>
      <c r="H80" s="19">
        <v>10.24</v>
      </c>
      <c r="I80" s="83"/>
      <c r="J80" s="83"/>
      <c r="K80" s="44"/>
      <c r="L80" s="44"/>
      <c r="S80" s="20" t="e">
        <f>+H80-#REF!</f>
        <v>#REF!</v>
      </c>
    </row>
    <row r="81" spans="1:19" s="13" customFormat="1" ht="24" customHeight="1">
      <c r="A81" s="76">
        <v>41579</v>
      </c>
      <c r="B81" s="17">
        <v>41579</v>
      </c>
      <c r="C81" s="18">
        <v>41559</v>
      </c>
      <c r="D81" s="18">
        <f t="shared" si="1"/>
        <v>41576</v>
      </c>
      <c r="E81" s="19">
        <v>107.4481018181818</v>
      </c>
      <c r="F81" s="19">
        <v>61.514318181818176</v>
      </c>
      <c r="G81" s="19">
        <f t="shared" si="2"/>
        <v>6609.2494999999999</v>
      </c>
      <c r="H81" s="19">
        <v>9.58</v>
      </c>
      <c r="I81" s="83">
        <f>J79+1</f>
        <v>41544</v>
      </c>
      <c r="J81" s="83">
        <f>D81</f>
        <v>41576</v>
      </c>
      <c r="K81" s="44">
        <v>35.770000000000003</v>
      </c>
      <c r="L81" s="44">
        <v>482.41</v>
      </c>
      <c r="S81" s="20" t="e">
        <f>+H81-#REF!</f>
        <v>#REF!</v>
      </c>
    </row>
    <row r="82" spans="1:19" s="13" customFormat="1" ht="24" customHeight="1">
      <c r="A82" s="76"/>
      <c r="B82" s="17">
        <f>+B81+15</f>
        <v>41594</v>
      </c>
      <c r="C82" s="18">
        <v>41577</v>
      </c>
      <c r="D82" s="18">
        <f>+C83-1</f>
        <v>41591</v>
      </c>
      <c r="E82" s="19">
        <v>105.24211818181817</v>
      </c>
      <c r="F82" s="19">
        <v>62.436069999999994</v>
      </c>
      <c r="G82" s="19">
        <f t="shared" si="2"/>
        <v>6571.1855999999998</v>
      </c>
      <c r="H82" s="19">
        <v>9.69</v>
      </c>
      <c r="I82" s="83"/>
      <c r="J82" s="83"/>
      <c r="K82" s="44"/>
      <c r="L82" s="44"/>
      <c r="S82" s="20" t="e">
        <f>+H82-#REF!</f>
        <v>#REF!</v>
      </c>
    </row>
    <row r="83" spans="1:19" s="13" customFormat="1" ht="24" customHeight="1">
      <c r="A83" s="76">
        <v>41609</v>
      </c>
      <c r="B83" s="17">
        <v>41609</v>
      </c>
      <c r="C83" s="18">
        <v>41592</v>
      </c>
      <c r="D83" s="18">
        <f t="shared" si="1"/>
        <v>41605</v>
      </c>
      <c r="E83" s="19">
        <v>107.61236599999999</v>
      </c>
      <c r="F83" s="19">
        <v>62.642022222222216</v>
      </c>
      <c r="G83" s="19">
        <f t="shared" si="2"/>
        <v>6740.6904000000004</v>
      </c>
      <c r="H83" s="19">
        <v>9.99</v>
      </c>
      <c r="I83" s="83">
        <f>J81+1</f>
        <v>41577</v>
      </c>
      <c r="J83" s="83">
        <f>D83</f>
        <v>41605</v>
      </c>
      <c r="K83" s="44">
        <v>36.200000000000003</v>
      </c>
      <c r="L83" s="44">
        <v>542.71</v>
      </c>
      <c r="S83" s="20" t="e">
        <f>+H83-#REF!</f>
        <v>#REF!</v>
      </c>
    </row>
    <row r="84" spans="1:19" s="13" customFormat="1" ht="24" customHeight="1">
      <c r="A84" s="76"/>
      <c r="B84" s="17">
        <f>+B83+15</f>
        <v>41624</v>
      </c>
      <c r="C84" s="18">
        <v>41606</v>
      </c>
      <c r="D84" s="18">
        <f t="shared" ref="D84:D99" si="3">+C85-1</f>
        <v>41619</v>
      </c>
      <c r="E84" s="19">
        <v>109.0689795</v>
      </c>
      <c r="F84" s="19">
        <v>61.876130000000011</v>
      </c>
      <c r="G84" s="19">
        <f t="shared" si="2"/>
        <v>6749.2515999999996</v>
      </c>
      <c r="H84" s="19">
        <v>10.48</v>
      </c>
      <c r="I84" s="83"/>
      <c r="J84" s="83"/>
      <c r="K84" s="44"/>
      <c r="L84" s="44"/>
      <c r="S84" s="20" t="e">
        <f>+H84-#REF!</f>
        <v>#REF!</v>
      </c>
    </row>
    <row r="85" spans="1:19" s="13" customFormat="1" ht="24" customHeight="1">
      <c r="A85" s="76">
        <v>41640</v>
      </c>
      <c r="B85" s="17">
        <v>41640</v>
      </c>
      <c r="C85" s="18">
        <v>41620</v>
      </c>
      <c r="D85" s="18">
        <f t="shared" si="3"/>
        <v>41635</v>
      </c>
      <c r="E85" s="19">
        <v>108.457629</v>
      </c>
      <c r="F85" s="19">
        <v>62.021809090909095</v>
      </c>
      <c r="G85" s="19">
        <f t="shared" si="2"/>
        <v>6726.6891999999998</v>
      </c>
      <c r="H85" s="19">
        <v>9.34</v>
      </c>
      <c r="I85" s="83">
        <f>J83+1</f>
        <v>41606</v>
      </c>
      <c r="J85" s="83">
        <f>D85</f>
        <v>41635</v>
      </c>
      <c r="K85" s="44">
        <v>37.33</v>
      </c>
      <c r="L85" s="44">
        <v>762.7</v>
      </c>
      <c r="S85" s="20" t="e">
        <f>+H85-#REF!</f>
        <v>#REF!</v>
      </c>
    </row>
    <row r="86" spans="1:19" s="13" customFormat="1" ht="24" customHeight="1">
      <c r="A86" s="76"/>
      <c r="B86" s="17">
        <f>+B85+15</f>
        <v>41655</v>
      </c>
      <c r="C86" s="18">
        <v>41636</v>
      </c>
      <c r="D86" s="18">
        <f>+C87-1</f>
        <v>41652</v>
      </c>
      <c r="E86" s="19">
        <v>106.17738999999999</v>
      </c>
      <c r="F86" s="19">
        <v>62.066209090909091</v>
      </c>
      <c r="G86" s="19">
        <f t="shared" si="2"/>
        <v>6590.5926000000009</v>
      </c>
      <c r="H86" s="19">
        <v>8.4700000000000006</v>
      </c>
      <c r="I86" s="83"/>
      <c r="J86" s="83"/>
      <c r="K86" s="44"/>
      <c r="L86" s="44"/>
      <c r="S86" s="20" t="e">
        <f>+H86-#REF!</f>
        <v>#REF!</v>
      </c>
    </row>
    <row r="87" spans="1:19" s="13" customFormat="1" ht="24" customHeight="1">
      <c r="A87" s="76">
        <v>41671</v>
      </c>
      <c r="B87" s="17">
        <v>41671</v>
      </c>
      <c r="C87" s="18">
        <v>41653</v>
      </c>
      <c r="D87" s="18">
        <f t="shared" si="3"/>
        <v>41668</v>
      </c>
      <c r="E87" s="19">
        <v>105.170905</v>
      </c>
      <c r="F87" s="19">
        <v>61.9666</v>
      </c>
      <c r="G87" s="19">
        <f t="shared" si="2"/>
        <v>6517.3849</v>
      </c>
      <c r="H87" s="19">
        <v>7.3947200000000004</v>
      </c>
      <c r="I87" s="83">
        <f>J85+1</f>
        <v>41636</v>
      </c>
      <c r="J87" s="83">
        <f>D87</f>
        <v>41668</v>
      </c>
      <c r="K87" s="44">
        <v>35.770000000000003</v>
      </c>
      <c r="L87" s="44">
        <v>655.96</v>
      </c>
      <c r="S87" s="20" t="e">
        <f>+H87-#REF!</f>
        <v>#REF!</v>
      </c>
    </row>
    <row r="88" spans="1:19" s="13" customFormat="1" ht="24" customHeight="1">
      <c r="A88" s="76"/>
      <c r="B88" s="17">
        <f>+B87+15</f>
        <v>41686</v>
      </c>
      <c r="C88" s="18">
        <v>41669</v>
      </c>
      <c r="D88" s="18">
        <f t="shared" si="3"/>
        <v>41682</v>
      </c>
      <c r="E88" s="19">
        <v>104.97828666666668</v>
      </c>
      <c r="F88" s="19">
        <v>62.46103999999999</v>
      </c>
      <c r="G88" s="19">
        <f t="shared" si="2"/>
        <v>6557.0508</v>
      </c>
      <c r="H88" s="19">
        <v>8.3127999999999993</v>
      </c>
      <c r="I88" s="83"/>
      <c r="J88" s="83"/>
      <c r="K88" s="44"/>
      <c r="L88" s="44"/>
      <c r="S88" s="20" t="e">
        <f>+H88-#REF!</f>
        <v>#REF!</v>
      </c>
    </row>
    <row r="89" spans="1:19" s="13" customFormat="1" ht="24" customHeight="1">
      <c r="A89" s="76">
        <v>41699</v>
      </c>
      <c r="B89" s="17">
        <v>41699</v>
      </c>
      <c r="C89" s="18">
        <v>41683</v>
      </c>
      <c r="D89" s="18">
        <f t="shared" si="3"/>
        <v>41696</v>
      </c>
      <c r="E89" s="19">
        <v>107.1404345</v>
      </c>
      <c r="F89" s="19">
        <v>62.122233333333334</v>
      </c>
      <c r="G89" s="19">
        <f t="shared" si="2"/>
        <v>6655.5367999999999</v>
      </c>
      <c r="H89" s="19">
        <v>8.3661300000000001</v>
      </c>
      <c r="I89" s="83">
        <f>J87+1</f>
        <v>41669</v>
      </c>
      <c r="J89" s="83">
        <f>D89</f>
        <v>41696</v>
      </c>
      <c r="K89" s="44">
        <v>36.340000000000003</v>
      </c>
      <c r="L89" s="44">
        <v>605.79999999999995</v>
      </c>
      <c r="S89" s="20" t="e">
        <f>+H89-#REF!</f>
        <v>#REF!</v>
      </c>
    </row>
    <row r="90" spans="1:19" s="13" customFormat="1" ht="24" customHeight="1">
      <c r="A90" s="76"/>
      <c r="B90" s="17">
        <f>+B89+15</f>
        <v>41714</v>
      </c>
      <c r="C90" s="18">
        <v>41697</v>
      </c>
      <c r="D90" s="18">
        <f>+C91-1</f>
        <v>41710</v>
      </c>
      <c r="E90" s="19">
        <v>106.18450899999998</v>
      </c>
      <c r="F90" s="19">
        <v>61.443022222222226</v>
      </c>
      <c r="G90" s="19">
        <f t="shared" si="2"/>
        <v>6523.6992</v>
      </c>
      <c r="H90" s="19">
        <v>7.1610699999999996</v>
      </c>
      <c r="I90" s="83"/>
      <c r="J90" s="83"/>
      <c r="K90" s="44"/>
      <c r="L90" s="44"/>
      <c r="S90" s="20" t="e">
        <f>+H90-#REF!</f>
        <v>#REF!</v>
      </c>
    </row>
    <row r="91" spans="1:19" s="13" customFormat="1" ht="24" customHeight="1">
      <c r="A91" s="76">
        <f>+B91</f>
        <v>41730</v>
      </c>
      <c r="B91" s="17">
        <v>41730</v>
      </c>
      <c r="C91" s="18">
        <v>41711</v>
      </c>
      <c r="D91" s="18">
        <f t="shared" si="3"/>
        <v>41724</v>
      </c>
      <c r="E91" s="19">
        <v>104.70694149999997</v>
      </c>
      <c r="F91" s="19">
        <v>60.902366666666659</v>
      </c>
      <c r="G91" s="19">
        <f>ROUND(E91,2)*ROUND(F91,2)</f>
        <v>6376.838999999999</v>
      </c>
      <c r="H91" s="19">
        <v>5.93</v>
      </c>
      <c r="I91" s="83">
        <f>J89+1</f>
        <v>41697</v>
      </c>
      <c r="J91" s="83">
        <f>D91</f>
        <v>41724</v>
      </c>
      <c r="K91" s="44">
        <v>34.43</v>
      </c>
      <c r="L91" s="44">
        <v>506.06</v>
      </c>
      <c r="S91" s="20" t="e">
        <f>+H91-#REF!</f>
        <v>#REF!</v>
      </c>
    </row>
    <row r="92" spans="1:19" s="13" customFormat="1" ht="24" customHeight="1">
      <c r="A92" s="76"/>
      <c r="B92" s="17">
        <v>41745</v>
      </c>
      <c r="C92" s="18">
        <v>41725</v>
      </c>
      <c r="D92" s="18">
        <f t="shared" si="3"/>
        <v>41739</v>
      </c>
      <c r="E92" s="19">
        <v>104.21313999999998</v>
      </c>
      <c r="F92" s="19">
        <v>60.069362500000004</v>
      </c>
      <c r="G92" s="19">
        <f>ROUND(E92,2)*ROUND(F92,2)</f>
        <v>6259.8946999999998</v>
      </c>
      <c r="H92" s="19">
        <v>5.49</v>
      </c>
      <c r="I92" s="83"/>
      <c r="J92" s="83"/>
      <c r="K92" s="44"/>
      <c r="L92" s="44"/>
      <c r="S92" s="20"/>
    </row>
    <row r="93" spans="1:19" s="13" customFormat="1" ht="24" customHeight="1">
      <c r="A93" s="76">
        <f>+B93</f>
        <v>41760</v>
      </c>
      <c r="B93" s="17">
        <v>41760</v>
      </c>
      <c r="C93" s="18">
        <v>41740</v>
      </c>
      <c r="D93" s="18">
        <f t="shared" si="3"/>
        <v>41757</v>
      </c>
      <c r="E93" s="19">
        <v>106.75211959999999</v>
      </c>
      <c r="F93" s="19">
        <v>60.541577777777789</v>
      </c>
      <c r="G93" s="19">
        <f>ROUND(E93,2)*ROUND(F93,2)</f>
        <v>6462.6449999999995</v>
      </c>
      <c r="H93" s="19">
        <v>6.59</v>
      </c>
      <c r="I93" s="83">
        <f>J91+1</f>
        <v>41725</v>
      </c>
      <c r="J93" s="83">
        <f>D93</f>
        <v>41757</v>
      </c>
      <c r="K93" s="44">
        <v>33.840000000000003</v>
      </c>
      <c r="L93" s="44">
        <v>449.13</v>
      </c>
      <c r="S93" s="20"/>
    </row>
    <row r="94" spans="1:19" s="13" customFormat="1" ht="24" customHeight="1">
      <c r="A94" s="76"/>
      <c r="B94" s="17">
        <v>41775</v>
      </c>
      <c r="C94" s="18">
        <v>41758</v>
      </c>
      <c r="D94" s="18">
        <f t="shared" si="3"/>
        <v>41772</v>
      </c>
      <c r="E94" s="19">
        <v>105.70788725</v>
      </c>
      <c r="F94" s="19">
        <v>60.102880000000006</v>
      </c>
      <c r="G94" s="19">
        <f>ROUND(E94,2)*ROUND(F94,2)</f>
        <v>6353.1709999999994</v>
      </c>
      <c r="H94" s="19">
        <v>4.41</v>
      </c>
      <c r="I94" s="83"/>
      <c r="J94" s="83"/>
      <c r="K94" s="44"/>
      <c r="L94" s="44"/>
      <c r="S94" s="20"/>
    </row>
    <row r="95" spans="1:19" s="13" customFormat="1" ht="24" customHeight="1">
      <c r="A95" s="76">
        <f>+B95</f>
        <v>41791</v>
      </c>
      <c r="B95" s="17">
        <v>41791</v>
      </c>
      <c r="C95" s="18">
        <v>41773</v>
      </c>
      <c r="D95" s="18">
        <f t="shared" si="3"/>
        <v>41787</v>
      </c>
      <c r="E95" s="19">
        <v>107.56858900000002</v>
      </c>
      <c r="F95" s="19">
        <v>58.805930000000004</v>
      </c>
      <c r="G95" s="19">
        <f t="shared" ref="G95:G114" si="4">ROUND(E95,2)*ROUND(F95,2)</f>
        <v>6326.1916999999994</v>
      </c>
      <c r="H95" s="19">
        <v>2.8</v>
      </c>
      <c r="I95" s="83">
        <f>J93+1</f>
        <v>41758</v>
      </c>
      <c r="J95" s="83">
        <f>D95</f>
        <v>41787</v>
      </c>
      <c r="K95" s="44">
        <v>32.869999999999997</v>
      </c>
      <c r="L95" s="44">
        <v>432.71</v>
      </c>
      <c r="S95" s="20"/>
    </row>
    <row r="96" spans="1:19" s="13" customFormat="1" ht="24" customHeight="1">
      <c r="A96" s="76"/>
      <c r="B96" s="17">
        <v>41806</v>
      </c>
      <c r="C96" s="18">
        <v>41788</v>
      </c>
      <c r="D96" s="18">
        <f t="shared" si="3"/>
        <v>41801</v>
      </c>
      <c r="E96" s="19">
        <v>106.64715200000001</v>
      </c>
      <c r="F96" s="19">
        <v>59.170650000000002</v>
      </c>
      <c r="G96" s="19">
        <f t="shared" si="4"/>
        <v>6310.4805000000006</v>
      </c>
      <c r="H96" s="19">
        <v>1.62</v>
      </c>
      <c r="I96" s="83"/>
      <c r="J96" s="83"/>
      <c r="K96" s="44"/>
      <c r="L96" s="44"/>
      <c r="S96" s="20"/>
    </row>
    <row r="97" spans="1:19" s="13" customFormat="1" ht="24" customHeight="1">
      <c r="A97" s="76">
        <f>+B97</f>
        <v>41821</v>
      </c>
      <c r="B97" s="17">
        <v>41821</v>
      </c>
      <c r="C97" s="18">
        <v>41802</v>
      </c>
      <c r="D97" s="18">
        <f t="shared" si="3"/>
        <v>41816</v>
      </c>
      <c r="E97" s="19">
        <v>110.74296890909091</v>
      </c>
      <c r="F97" s="19">
        <v>60.029463636363637</v>
      </c>
      <c r="G97" s="19">
        <f t="shared" si="4"/>
        <v>6647.7222000000002</v>
      </c>
      <c r="H97" s="19">
        <v>3.4</v>
      </c>
      <c r="I97" s="83">
        <f>J95+1</f>
        <v>41788</v>
      </c>
      <c r="J97" s="83">
        <f>D97</f>
        <v>41816</v>
      </c>
      <c r="K97" s="44">
        <v>33.07</v>
      </c>
      <c r="L97" s="44">
        <v>449.17</v>
      </c>
      <c r="S97" s="20"/>
    </row>
    <row r="98" spans="1:19" s="13" customFormat="1" ht="24" customHeight="1">
      <c r="A98" s="76"/>
      <c r="B98" s="17">
        <v>41836</v>
      </c>
      <c r="C98" s="18">
        <v>41817</v>
      </c>
      <c r="D98" s="18">
        <f t="shared" si="3"/>
        <v>41831</v>
      </c>
      <c r="E98" s="19">
        <v>108.02393145454548</v>
      </c>
      <c r="F98" s="19">
        <v>59.94052727272728</v>
      </c>
      <c r="G98" s="19">
        <f t="shared" si="4"/>
        <v>6474.7187999999996</v>
      </c>
      <c r="H98" s="19">
        <v>2.4900000000000002</v>
      </c>
      <c r="I98" s="83"/>
      <c r="J98" s="83"/>
      <c r="K98" s="44"/>
      <c r="L98" s="44"/>
      <c r="S98" s="20"/>
    </row>
    <row r="99" spans="1:19" s="13" customFormat="1" ht="24" customHeight="1">
      <c r="A99" s="76">
        <f>+B99</f>
        <v>41852</v>
      </c>
      <c r="B99" s="17">
        <v>41852</v>
      </c>
      <c r="C99" s="18">
        <v>41832</v>
      </c>
      <c r="D99" s="18">
        <f t="shared" si="3"/>
        <v>41849</v>
      </c>
      <c r="E99" s="19">
        <v>105.43007890909092</v>
      </c>
      <c r="F99" s="19">
        <v>60.157936363636367</v>
      </c>
      <c r="G99" s="19">
        <f t="shared" si="4"/>
        <v>6342.6688000000004</v>
      </c>
      <c r="H99" s="19">
        <v>1.33</v>
      </c>
      <c r="I99" s="83">
        <f>J97+1</f>
        <v>41817</v>
      </c>
      <c r="J99" s="83">
        <f>D99</f>
        <v>41849</v>
      </c>
      <c r="K99" s="44">
        <v>32.979999999999997</v>
      </c>
      <c r="L99" s="44">
        <v>447.87</v>
      </c>
      <c r="S99" s="20"/>
    </row>
    <row r="100" spans="1:19" s="13" customFormat="1" ht="24" customHeight="1">
      <c r="A100" s="76"/>
      <c r="B100" s="17">
        <v>41867</v>
      </c>
      <c r="C100" s="18">
        <v>41850</v>
      </c>
      <c r="D100" s="18">
        <v>41863</v>
      </c>
      <c r="E100" s="19">
        <v>103.8617342</v>
      </c>
      <c r="F100" s="19">
        <v>60.97402000000001</v>
      </c>
      <c r="G100" s="19">
        <f t="shared" si="4"/>
        <v>6332.3441999999995</v>
      </c>
      <c r="H100" s="19">
        <v>1.78</v>
      </c>
      <c r="I100" s="83"/>
      <c r="J100" s="83"/>
      <c r="K100" s="44"/>
      <c r="L100" s="44"/>
      <c r="S100" s="20"/>
    </row>
    <row r="101" spans="1:19" s="13" customFormat="1" ht="24" customHeight="1">
      <c r="A101" s="76">
        <v>41883</v>
      </c>
      <c r="B101" s="17">
        <v>41883</v>
      </c>
      <c r="C101" s="18">
        <v>41864</v>
      </c>
      <c r="D101" s="18">
        <v>41877</v>
      </c>
      <c r="E101" s="19">
        <v>100.711124</v>
      </c>
      <c r="F101" s="19">
        <v>60.728137499999995</v>
      </c>
      <c r="G101" s="19">
        <f t="shared" si="4"/>
        <v>6116.1182999999992</v>
      </c>
      <c r="H101" s="19">
        <v>0.08</v>
      </c>
      <c r="I101" s="83">
        <f>J99+1</f>
        <v>41850</v>
      </c>
      <c r="J101" s="83">
        <f>D101</f>
        <v>41877</v>
      </c>
      <c r="K101" s="44">
        <v>32.67</v>
      </c>
      <c r="L101" s="44">
        <v>427.82</v>
      </c>
      <c r="S101" s="20"/>
    </row>
    <row r="102" spans="1:19" s="13" customFormat="1" ht="24" customHeight="1">
      <c r="A102" s="76"/>
      <c r="B102" s="17">
        <v>41898</v>
      </c>
      <c r="C102" s="18">
        <v>41878</v>
      </c>
      <c r="D102" s="18">
        <v>41893</v>
      </c>
      <c r="E102" s="19">
        <v>99.518393833333349</v>
      </c>
      <c r="F102" s="19">
        <v>60.535854545454534</v>
      </c>
      <c r="G102" s="19">
        <f t="shared" si="4"/>
        <v>6024.9407999999994</v>
      </c>
      <c r="H102" s="19">
        <v>-0.35</v>
      </c>
      <c r="I102" s="83"/>
      <c r="J102" s="83"/>
      <c r="K102" s="44"/>
      <c r="L102" s="44"/>
      <c r="S102" s="20"/>
    </row>
    <row r="103" spans="1:19" s="13" customFormat="1" ht="24" customHeight="1">
      <c r="A103" s="76">
        <v>41913</v>
      </c>
      <c r="B103" s="17">
        <v>41913</v>
      </c>
      <c r="C103" s="18">
        <v>41894</v>
      </c>
      <c r="D103" s="18">
        <v>41908</v>
      </c>
      <c r="E103" s="19">
        <v>95.609135272727272</v>
      </c>
      <c r="F103" s="19">
        <v>61.003218181818191</v>
      </c>
      <c r="G103" s="19">
        <f t="shared" si="4"/>
        <v>5832.21</v>
      </c>
      <c r="H103" s="19">
        <v>-1.9</v>
      </c>
      <c r="I103" s="83">
        <f>J101+1</f>
        <v>41878</v>
      </c>
      <c r="J103" s="83">
        <f>D103</f>
        <v>41908</v>
      </c>
      <c r="K103" s="44">
        <v>31.22</v>
      </c>
      <c r="L103" s="44">
        <v>404.64</v>
      </c>
      <c r="S103" s="20"/>
    </row>
    <row r="104" spans="1:19" s="13" customFormat="1" ht="24" customHeight="1">
      <c r="A104" s="76"/>
      <c r="B104" s="17">
        <v>41928</v>
      </c>
      <c r="C104" s="18">
        <v>41909</v>
      </c>
      <c r="D104" s="18">
        <v>41922</v>
      </c>
      <c r="E104" s="19">
        <v>92.02223855555556</v>
      </c>
      <c r="F104" s="19">
        <v>61.402200000000001</v>
      </c>
      <c r="G104" s="19">
        <f t="shared" si="4"/>
        <v>5650.0279999999993</v>
      </c>
      <c r="H104" s="19">
        <v>-3.56</v>
      </c>
      <c r="I104" s="83"/>
      <c r="J104" s="83"/>
      <c r="K104" s="44"/>
      <c r="L104" s="44"/>
      <c r="S104" s="20"/>
    </row>
    <row r="105" spans="1:19" s="13" customFormat="1" ht="24" customHeight="1">
      <c r="A105" s="76">
        <v>41944</v>
      </c>
      <c r="B105" s="17">
        <v>41944</v>
      </c>
      <c r="C105" s="18">
        <v>41923</v>
      </c>
      <c r="D105" s="18">
        <v>41941</v>
      </c>
      <c r="E105" s="19">
        <v>84.76838800000003</v>
      </c>
      <c r="F105" s="19">
        <v>61.316769999999998</v>
      </c>
      <c r="G105" s="19">
        <f t="shared" si="4"/>
        <v>5198.0963999999994</v>
      </c>
      <c r="H105" s="44" t="s">
        <v>33</v>
      </c>
      <c r="I105" s="83">
        <f>J103+1</f>
        <v>41909</v>
      </c>
      <c r="J105" s="83">
        <f>D105</f>
        <v>41941</v>
      </c>
      <c r="K105" s="44">
        <v>27.6</v>
      </c>
      <c r="L105" s="44">
        <v>393.77</v>
      </c>
      <c r="S105" s="20"/>
    </row>
    <row r="106" spans="1:19" s="13" customFormat="1" ht="24" customHeight="1">
      <c r="A106" s="76"/>
      <c r="B106" s="17">
        <v>41959</v>
      </c>
      <c r="C106" s="18">
        <v>41942</v>
      </c>
      <c r="D106" s="18">
        <v>41955</v>
      </c>
      <c r="E106" s="19">
        <v>81.309279799999999</v>
      </c>
      <c r="F106" s="19">
        <v>61.458837500000001</v>
      </c>
      <c r="G106" s="19">
        <f t="shared" si="4"/>
        <v>4997.3126000000002</v>
      </c>
      <c r="H106" s="44"/>
      <c r="I106" s="83"/>
      <c r="J106" s="83"/>
      <c r="K106" s="44"/>
      <c r="L106" s="44"/>
      <c r="S106" s="20"/>
    </row>
    <row r="107" spans="1:19" s="13" customFormat="1" ht="24" customHeight="1">
      <c r="A107" s="76">
        <v>41974</v>
      </c>
      <c r="B107" s="17">
        <v>41974</v>
      </c>
      <c r="C107" s="18">
        <v>41956</v>
      </c>
      <c r="D107" s="18">
        <v>41969</v>
      </c>
      <c r="E107" s="19">
        <v>76.429818900000015</v>
      </c>
      <c r="F107" s="19">
        <v>61.803750000000001</v>
      </c>
      <c r="G107" s="19">
        <f t="shared" si="4"/>
        <v>4723.3739999999998</v>
      </c>
      <c r="H107" s="44"/>
      <c r="I107" s="83">
        <f>J105+1</f>
        <v>41942</v>
      </c>
      <c r="J107" s="83">
        <f>D107</f>
        <v>41969</v>
      </c>
      <c r="K107" s="44">
        <v>25.69</v>
      </c>
      <c r="L107" s="44">
        <v>279.91000000000003</v>
      </c>
      <c r="S107" s="20"/>
    </row>
    <row r="108" spans="1:19" s="13" customFormat="1" ht="24" customHeight="1">
      <c r="A108" s="76"/>
      <c r="B108" s="17">
        <v>41989</v>
      </c>
      <c r="C108" s="18">
        <v>41970</v>
      </c>
      <c r="D108" s="18">
        <v>41984</v>
      </c>
      <c r="E108" s="19">
        <v>67.242926909090912</v>
      </c>
      <c r="F108" s="19">
        <v>61.95229090909092</v>
      </c>
      <c r="G108" s="19">
        <f t="shared" si="4"/>
        <v>4165.518</v>
      </c>
      <c r="H108" s="44"/>
      <c r="I108" s="83"/>
      <c r="J108" s="83"/>
      <c r="K108" s="44"/>
      <c r="L108" s="44"/>
      <c r="S108" s="20"/>
    </row>
    <row r="109" spans="1:19" s="13" customFormat="1" ht="24" customHeight="1">
      <c r="A109" s="76">
        <v>42005</v>
      </c>
      <c r="B109" s="17">
        <v>42005</v>
      </c>
      <c r="C109" s="18">
        <v>41985</v>
      </c>
      <c r="D109" s="18">
        <v>42002</v>
      </c>
      <c r="E109" s="19">
        <v>58.121503199999992</v>
      </c>
      <c r="F109" s="19">
        <v>63.258818181818178</v>
      </c>
      <c r="G109" s="19">
        <f t="shared" si="4"/>
        <v>3676.6711999999998</v>
      </c>
      <c r="H109" s="44"/>
      <c r="I109" s="83">
        <f>J107+1</f>
        <v>41970</v>
      </c>
      <c r="J109" s="83">
        <f>D109</f>
        <v>42002</v>
      </c>
      <c r="K109" s="44">
        <v>19.46</v>
      </c>
      <c r="L109" s="44">
        <v>235.91</v>
      </c>
      <c r="S109" s="20"/>
    </row>
    <row r="110" spans="1:19" s="13" customFormat="1" ht="24" customHeight="1">
      <c r="A110" s="76"/>
      <c r="B110" s="17">
        <v>42020</v>
      </c>
      <c r="C110" s="18">
        <v>42003</v>
      </c>
      <c r="D110" s="18">
        <v>42017</v>
      </c>
      <c r="E110" s="19">
        <v>49.417247700000004</v>
      </c>
      <c r="F110" s="19">
        <v>63.048963636363624</v>
      </c>
      <c r="G110" s="19">
        <f t="shared" si="4"/>
        <v>3115.931</v>
      </c>
      <c r="H110" s="44"/>
      <c r="I110" s="83"/>
      <c r="J110" s="83"/>
      <c r="K110" s="44"/>
      <c r="L110" s="44"/>
      <c r="S110" s="20"/>
    </row>
    <row r="111" spans="1:19" s="13" customFormat="1" ht="24" customHeight="1">
      <c r="A111" s="76">
        <v>42036</v>
      </c>
      <c r="B111" s="17">
        <v>42036</v>
      </c>
      <c r="C111" s="18">
        <v>42018</v>
      </c>
      <c r="D111" s="18">
        <v>42032</v>
      </c>
      <c r="E111" s="19">
        <v>45.316565999999995</v>
      </c>
      <c r="F111" s="19">
        <v>61.702989999999986</v>
      </c>
      <c r="G111" s="19">
        <f t="shared" si="4"/>
        <v>2796.2440000000001</v>
      </c>
      <c r="H111" s="44"/>
      <c r="I111" s="83">
        <f>J109+1</f>
        <v>42003</v>
      </c>
      <c r="J111" s="83">
        <f>D111</f>
        <v>42032</v>
      </c>
      <c r="K111" s="44">
        <v>13.32</v>
      </c>
      <c r="L111" s="44">
        <v>139.22999999999999</v>
      </c>
      <c r="S111" s="20"/>
    </row>
    <row r="112" spans="1:19" s="13" customFormat="1" ht="24" customHeight="1">
      <c r="A112" s="76"/>
      <c r="B112" s="17">
        <v>42051</v>
      </c>
      <c r="C112" s="18">
        <v>42033</v>
      </c>
      <c r="D112" s="18">
        <v>42046</v>
      </c>
      <c r="E112" s="19">
        <v>52.699548099999994</v>
      </c>
      <c r="F112" s="19">
        <v>61.842930000000003</v>
      </c>
      <c r="G112" s="19">
        <f t="shared" si="4"/>
        <v>3258.9680000000003</v>
      </c>
      <c r="H112" s="44"/>
      <c r="I112" s="83"/>
      <c r="J112" s="83"/>
      <c r="K112" s="44"/>
      <c r="L112" s="44"/>
      <c r="S112" s="20"/>
    </row>
    <row r="113" spans="1:19" s="13" customFormat="1" ht="24" customHeight="1">
      <c r="A113" s="76">
        <v>42064</v>
      </c>
      <c r="B113" s="17">
        <v>42064</v>
      </c>
      <c r="C113" s="18">
        <v>42047</v>
      </c>
      <c r="D113" s="18">
        <v>42060</v>
      </c>
      <c r="E113" s="19">
        <v>57.84031675</v>
      </c>
      <c r="F113" s="19">
        <v>62.221837500000007</v>
      </c>
      <c r="G113" s="19">
        <f t="shared" si="4"/>
        <v>3598.8048000000003</v>
      </c>
      <c r="H113" s="44"/>
      <c r="I113" s="83">
        <f>J111+1</f>
        <v>42033</v>
      </c>
      <c r="J113" s="83">
        <f>D113</f>
        <v>42060</v>
      </c>
      <c r="K113" s="44">
        <v>16.190000000000001</v>
      </c>
      <c r="L113" s="44">
        <v>143.68</v>
      </c>
      <c r="S113" s="20"/>
    </row>
    <row r="114" spans="1:19" s="13" customFormat="1" ht="24" customHeight="1">
      <c r="A114" s="76"/>
      <c r="B114" s="17">
        <v>42079</v>
      </c>
      <c r="C114" s="18">
        <v>42061</v>
      </c>
      <c r="D114" s="18">
        <v>42074</v>
      </c>
      <c r="E114" s="19">
        <v>58.213217199999995</v>
      </c>
      <c r="F114" s="19">
        <v>62.167655555555562</v>
      </c>
      <c r="G114" s="19">
        <f t="shared" si="4"/>
        <v>3618.9157</v>
      </c>
      <c r="H114" s="44"/>
      <c r="I114" s="83"/>
      <c r="J114" s="83"/>
      <c r="K114" s="44"/>
      <c r="L114" s="44"/>
      <c r="S114" s="20"/>
    </row>
    <row r="115" spans="1:19" s="13" customFormat="1" ht="58.5" customHeight="1">
      <c r="A115" s="64" t="s">
        <v>3</v>
      </c>
      <c r="B115" s="80" t="s">
        <v>4</v>
      </c>
      <c r="C115" s="63" t="s">
        <v>5</v>
      </c>
      <c r="D115" s="63"/>
      <c r="E115" s="63" t="s">
        <v>6</v>
      </c>
      <c r="F115" s="63"/>
      <c r="G115" s="63"/>
      <c r="H115" s="63" t="s">
        <v>34</v>
      </c>
      <c r="I115" s="63"/>
      <c r="J115" s="63"/>
      <c r="K115" s="63"/>
      <c r="L115" s="63"/>
      <c r="M115" s="59" t="s">
        <v>8</v>
      </c>
      <c r="N115" s="60"/>
      <c r="O115" s="60"/>
      <c r="P115" s="60"/>
      <c r="Q115" s="61"/>
    </row>
    <row r="116" spans="1:19" s="13" customFormat="1" ht="19.5" customHeight="1">
      <c r="A116" s="65"/>
      <c r="B116" s="81"/>
      <c r="C116" s="62" t="s">
        <v>9</v>
      </c>
      <c r="D116" s="62" t="s">
        <v>10</v>
      </c>
      <c r="E116" s="63" t="s">
        <v>11</v>
      </c>
      <c r="F116" s="63" t="s">
        <v>12</v>
      </c>
      <c r="G116" s="63" t="s">
        <v>11</v>
      </c>
      <c r="H116" s="63" t="s">
        <v>14</v>
      </c>
      <c r="I116" s="63"/>
      <c r="J116" s="63" t="s">
        <v>35</v>
      </c>
      <c r="K116" s="63" t="s">
        <v>36</v>
      </c>
      <c r="L116" s="63"/>
      <c r="M116" s="10"/>
      <c r="N116" s="11"/>
      <c r="O116" s="11"/>
      <c r="P116" s="11"/>
      <c r="Q116" s="12"/>
    </row>
    <row r="117" spans="1:19" ht="135.75" customHeight="1">
      <c r="A117" s="65"/>
      <c r="B117" s="81"/>
      <c r="C117" s="62"/>
      <c r="D117" s="62"/>
      <c r="E117" s="63"/>
      <c r="F117" s="63"/>
      <c r="G117" s="63"/>
      <c r="H117" s="63"/>
      <c r="I117" s="63"/>
      <c r="J117" s="63"/>
      <c r="K117" s="9" t="s">
        <v>37</v>
      </c>
      <c r="L117" s="9" t="s">
        <v>38</v>
      </c>
      <c r="M117" s="14" t="s">
        <v>17</v>
      </c>
      <c r="N117" s="14" t="s">
        <v>18</v>
      </c>
      <c r="O117" s="14" t="s">
        <v>19</v>
      </c>
      <c r="P117" s="14" t="s">
        <v>20</v>
      </c>
      <c r="Q117" s="14" t="s">
        <v>21</v>
      </c>
    </row>
    <row r="118" spans="1:19" s="13" customFormat="1" ht="29.25" customHeight="1">
      <c r="A118" s="66"/>
      <c r="B118" s="82"/>
      <c r="C118" s="62"/>
      <c r="D118" s="62"/>
      <c r="E118" s="15" t="s">
        <v>22</v>
      </c>
      <c r="F118" s="15" t="s">
        <v>23</v>
      </c>
      <c r="G118" s="15" t="s">
        <v>24</v>
      </c>
      <c r="H118" s="16" t="s">
        <v>9</v>
      </c>
      <c r="I118" s="16" t="s">
        <v>10</v>
      </c>
      <c r="J118" s="16" t="s">
        <v>25</v>
      </c>
      <c r="K118" s="73" t="s">
        <v>26</v>
      </c>
      <c r="L118" s="73"/>
      <c r="M118" s="55" t="s">
        <v>27</v>
      </c>
      <c r="N118" s="56"/>
      <c r="O118" s="56"/>
      <c r="P118" s="56"/>
      <c r="Q118" s="56"/>
    </row>
    <row r="119" spans="1:19" ht="24" customHeight="1">
      <c r="A119" s="76">
        <f>+B119</f>
        <v>42095</v>
      </c>
      <c r="B119" s="17">
        <v>42095</v>
      </c>
      <c r="C119" s="27">
        <f>+D114+1</f>
        <v>42075</v>
      </c>
      <c r="D119" s="27">
        <v>42090</v>
      </c>
      <c r="E119" s="19">
        <v>53.612683833333342</v>
      </c>
      <c r="F119" s="19">
        <v>62.537224999999999</v>
      </c>
      <c r="G119" s="19">
        <f>ROUND(E119,2)*ROUND(F119,2)</f>
        <v>3352.7694000000001</v>
      </c>
      <c r="H119" s="77">
        <f>J113+1</f>
        <v>42061</v>
      </c>
      <c r="I119" s="77">
        <f>D119</f>
        <v>42090</v>
      </c>
      <c r="J119" s="44">
        <v>16.55</v>
      </c>
      <c r="K119" s="44">
        <v>173.74</v>
      </c>
      <c r="L119" s="44">
        <v>29.44</v>
      </c>
    </row>
    <row r="120" spans="1:19" ht="24" customHeight="1">
      <c r="A120" s="76"/>
      <c r="B120" s="17">
        <v>42110</v>
      </c>
      <c r="C120" s="18">
        <f>D119+1</f>
        <v>42091</v>
      </c>
      <c r="D120" s="18">
        <v>42104</v>
      </c>
      <c r="E120" s="19">
        <v>54.921179500000001</v>
      </c>
      <c r="F120" s="19">
        <v>62.380414285714288</v>
      </c>
      <c r="G120" s="19">
        <f>ROUND(E120,2)*ROUND(F120,2)</f>
        <v>3425.9096000000004</v>
      </c>
      <c r="H120" s="77"/>
      <c r="I120" s="77"/>
      <c r="J120" s="44"/>
      <c r="K120" s="44"/>
      <c r="L120" s="44"/>
    </row>
    <row r="121" spans="1:19" ht="24" customHeight="1">
      <c r="A121" s="76">
        <f>+B121</f>
        <v>42125</v>
      </c>
      <c r="B121" s="17">
        <v>42125</v>
      </c>
      <c r="C121" s="18">
        <f>D120+1</f>
        <v>42105</v>
      </c>
      <c r="D121" s="18">
        <v>42122</v>
      </c>
      <c r="E121" s="19">
        <v>60.302195166666678</v>
      </c>
      <c r="F121" s="19">
        <v>62.848618181818189</v>
      </c>
      <c r="G121" s="19">
        <f>ROUND(E121,2)*ROUND(F121,2)</f>
        <v>3789.855</v>
      </c>
      <c r="H121" s="77">
        <f>I119+1</f>
        <v>42091</v>
      </c>
      <c r="I121" s="77">
        <f>D121</f>
        <v>42122</v>
      </c>
      <c r="J121" s="44">
        <v>17.13</v>
      </c>
      <c r="K121" s="44">
        <v>168.74</v>
      </c>
      <c r="L121" s="44">
        <v>29.44</v>
      </c>
    </row>
    <row r="122" spans="1:19" ht="24" customHeight="1">
      <c r="A122" s="76"/>
      <c r="B122" s="17">
        <v>42140</v>
      </c>
      <c r="C122" s="18">
        <f t="shared" ref="C122:C128" si="5">D121+1</f>
        <v>42123</v>
      </c>
      <c r="D122" s="18">
        <v>42137</v>
      </c>
      <c r="E122" s="19">
        <v>64.50377088888888</v>
      </c>
      <c r="F122" s="19">
        <v>63.790300000000002</v>
      </c>
      <c r="G122" s="19">
        <f>ROUND(E122,2)*ROUND(F122,2)</f>
        <v>4114.4549999999999</v>
      </c>
      <c r="H122" s="77"/>
      <c r="I122" s="77"/>
      <c r="J122" s="44"/>
      <c r="K122" s="44"/>
      <c r="L122" s="44"/>
    </row>
    <row r="123" spans="1:19" ht="24" customHeight="1">
      <c r="A123" s="76">
        <f>+B123</f>
        <v>42156</v>
      </c>
      <c r="B123" s="17">
        <v>42156</v>
      </c>
      <c r="C123" s="18">
        <f t="shared" si="5"/>
        <v>42138</v>
      </c>
      <c r="D123" s="18">
        <v>42151</v>
      </c>
      <c r="E123" s="19">
        <v>63.487286666666655</v>
      </c>
      <c r="F123" s="19">
        <v>63.721150000000002</v>
      </c>
      <c r="G123" s="19">
        <f t="shared" ref="G123:G128" si="6">ROUND(E123,2)*ROUND(F123,2)</f>
        <v>4045.5828000000001</v>
      </c>
      <c r="H123" s="77">
        <f>I121+1</f>
        <v>42123</v>
      </c>
      <c r="I123" s="77">
        <f>D123</f>
        <v>42151</v>
      </c>
      <c r="J123" s="44">
        <v>20.100000000000001</v>
      </c>
      <c r="K123" s="44">
        <v>179.24</v>
      </c>
      <c r="L123" s="44">
        <v>29.44</v>
      </c>
    </row>
    <row r="124" spans="1:19" ht="24" customHeight="1">
      <c r="A124" s="76"/>
      <c r="B124" s="17">
        <v>42171</v>
      </c>
      <c r="C124" s="18">
        <f t="shared" si="5"/>
        <v>42152</v>
      </c>
      <c r="D124" s="18">
        <v>42166</v>
      </c>
      <c r="E124" s="19">
        <v>62.075765000000004</v>
      </c>
      <c r="F124" s="19">
        <v>63.895472727272733</v>
      </c>
      <c r="G124" s="19">
        <f t="shared" si="6"/>
        <v>3966.9119999999998</v>
      </c>
      <c r="H124" s="77"/>
      <c r="I124" s="77"/>
      <c r="J124" s="44"/>
      <c r="K124" s="44"/>
      <c r="L124" s="44"/>
    </row>
    <row r="125" spans="1:19" ht="24" customHeight="1">
      <c r="A125" s="76">
        <f>+B125</f>
        <v>42186</v>
      </c>
      <c r="B125" s="17">
        <v>42186</v>
      </c>
      <c r="C125" s="18">
        <f t="shared" si="5"/>
        <v>42167</v>
      </c>
      <c r="D125" s="18">
        <v>42181</v>
      </c>
      <c r="E125" s="19">
        <v>61.658148545454537</v>
      </c>
      <c r="F125" s="19">
        <v>63.825145454545442</v>
      </c>
      <c r="G125" s="19">
        <f t="shared" si="6"/>
        <v>3935.7577999999999</v>
      </c>
      <c r="H125" s="77">
        <f>I123+1</f>
        <v>42152</v>
      </c>
      <c r="I125" s="77">
        <f>D125</f>
        <v>42181</v>
      </c>
      <c r="J125" s="44">
        <v>18.510000000000002</v>
      </c>
      <c r="K125" s="44">
        <v>141.59</v>
      </c>
      <c r="L125" s="44">
        <v>49.09</v>
      </c>
    </row>
    <row r="126" spans="1:19" ht="24" customHeight="1">
      <c r="A126" s="76"/>
      <c r="B126" s="17">
        <v>42201</v>
      </c>
      <c r="C126" s="18">
        <f t="shared" si="5"/>
        <v>42182</v>
      </c>
      <c r="D126" s="18">
        <v>42198</v>
      </c>
      <c r="E126" s="19">
        <v>58.690755909090903</v>
      </c>
      <c r="F126" s="19">
        <v>63.557700000000004</v>
      </c>
      <c r="G126" s="19">
        <f t="shared" si="6"/>
        <v>3730.3364000000001</v>
      </c>
      <c r="H126" s="77"/>
      <c r="I126" s="77"/>
      <c r="J126" s="44"/>
      <c r="K126" s="44"/>
      <c r="L126" s="44"/>
    </row>
    <row r="127" spans="1:19" ht="24" customHeight="1">
      <c r="A127" s="76">
        <f>+B127</f>
        <v>42217</v>
      </c>
      <c r="B127" s="17">
        <v>42217</v>
      </c>
      <c r="C127" s="18">
        <f t="shared" si="5"/>
        <v>42199</v>
      </c>
      <c r="D127" s="18">
        <v>42214</v>
      </c>
      <c r="E127" s="19">
        <v>55.147640363636356</v>
      </c>
      <c r="F127" s="19">
        <v>63.677516666666669</v>
      </c>
      <c r="G127" s="19">
        <f t="shared" si="6"/>
        <v>3511.9519999999998</v>
      </c>
      <c r="H127" s="77">
        <f>I125+1</f>
        <v>42182</v>
      </c>
      <c r="I127" s="77">
        <f>D127</f>
        <v>42214</v>
      </c>
      <c r="J127" s="44">
        <v>14.95</v>
      </c>
      <c r="K127" s="44">
        <v>118.09</v>
      </c>
      <c r="L127" s="44">
        <v>49.09</v>
      </c>
    </row>
    <row r="128" spans="1:19" ht="24" customHeight="1">
      <c r="A128" s="76"/>
      <c r="B128" s="17">
        <v>42231</v>
      </c>
      <c r="C128" s="18">
        <f t="shared" si="5"/>
        <v>42215</v>
      </c>
      <c r="D128" s="18">
        <v>42228</v>
      </c>
      <c r="E128" s="19">
        <v>50.680584250000003</v>
      </c>
      <c r="F128" s="19">
        <v>64.004679999999993</v>
      </c>
      <c r="G128" s="19">
        <f t="shared" si="6"/>
        <v>3243.52</v>
      </c>
      <c r="H128" s="77"/>
      <c r="I128" s="77"/>
      <c r="J128" s="44"/>
      <c r="K128" s="44"/>
      <c r="L128" s="44"/>
    </row>
    <row r="129" spans="1:12" ht="24" customHeight="1">
      <c r="A129" s="76">
        <f>+B129</f>
        <v>42248</v>
      </c>
      <c r="B129" s="17">
        <v>42248</v>
      </c>
      <c r="C129" s="18">
        <f>D128+1</f>
        <v>42229</v>
      </c>
      <c r="D129" s="18">
        <v>42243</v>
      </c>
      <c r="E129" s="19">
        <v>46.029553636363637</v>
      </c>
      <c r="F129" s="19">
        <v>65.702430000000007</v>
      </c>
      <c r="G129" s="19">
        <f>ROUND(E129,2)*ROUND(F129,2)</f>
        <v>3024.1710000000003</v>
      </c>
      <c r="H129" s="77">
        <f>I127+1</f>
        <v>42215</v>
      </c>
      <c r="I129" s="77">
        <f>D129</f>
        <v>42243</v>
      </c>
      <c r="J129" s="44">
        <v>11.76</v>
      </c>
      <c r="K129" s="44">
        <v>92.59</v>
      </c>
      <c r="L129" s="44">
        <v>49.09</v>
      </c>
    </row>
    <row r="130" spans="1:12" ht="24" customHeight="1">
      <c r="A130" s="76"/>
      <c r="B130" s="17">
        <v>42263</v>
      </c>
      <c r="C130" s="18">
        <f>D129+1</f>
        <v>42244</v>
      </c>
      <c r="D130" s="18">
        <v>42258</v>
      </c>
      <c r="E130" s="19">
        <v>47.419579999999996</v>
      </c>
      <c r="F130" s="19">
        <v>66.368636363636369</v>
      </c>
      <c r="G130" s="19">
        <f>ROUND(E130,2)*ROUND(F130,2)</f>
        <v>3147.2654000000002</v>
      </c>
      <c r="H130" s="77"/>
      <c r="I130" s="77"/>
      <c r="J130" s="44"/>
      <c r="K130" s="44"/>
      <c r="L130" s="44"/>
    </row>
    <row r="131" spans="1:12" ht="24" customHeight="1">
      <c r="A131" s="76">
        <f>+B131</f>
        <v>42278</v>
      </c>
      <c r="B131" s="17">
        <v>42278</v>
      </c>
      <c r="C131" s="18">
        <f>D130+1</f>
        <v>42259</v>
      </c>
      <c r="D131" s="18">
        <v>42275</v>
      </c>
      <c r="E131" s="19">
        <v>45.266041199999997</v>
      </c>
      <c r="F131" s="19">
        <v>66.084677777777785</v>
      </c>
      <c r="G131" s="19">
        <f>ROUND(E131,2)*ROUND(F131,2)</f>
        <v>2991.4416000000001</v>
      </c>
      <c r="H131" s="77">
        <f>I129+1</f>
        <v>42244</v>
      </c>
      <c r="I131" s="77">
        <f>D131</f>
        <v>42275</v>
      </c>
      <c r="J131" s="44">
        <v>13.46</v>
      </c>
      <c r="K131" s="44">
        <v>65.510000000000005</v>
      </c>
      <c r="L131" s="44">
        <v>34.17</v>
      </c>
    </row>
    <row r="132" spans="1:12" ht="24" customHeight="1">
      <c r="A132" s="76"/>
      <c r="B132" s="17">
        <v>42293</v>
      </c>
      <c r="C132" s="18">
        <f>D131+1</f>
        <v>42276</v>
      </c>
      <c r="D132" s="18">
        <v>42290</v>
      </c>
      <c r="E132" s="19">
        <v>47.700949636363632</v>
      </c>
      <c r="F132" s="19">
        <v>65.310779999999994</v>
      </c>
      <c r="G132" s="19">
        <f>ROUND(E132,2)*ROUND(F132,2)</f>
        <v>3115.2870000000003</v>
      </c>
      <c r="H132" s="77"/>
      <c r="I132" s="77"/>
      <c r="J132" s="44"/>
      <c r="K132" s="44"/>
      <c r="L132" s="44"/>
    </row>
    <row r="133" spans="1:12" ht="24" customHeight="1">
      <c r="A133" s="76">
        <f>+B133</f>
        <v>42309</v>
      </c>
      <c r="B133" s="17">
        <v>42309</v>
      </c>
      <c r="C133" s="18">
        <f t="shared" ref="C133:C172" si="7">D132+1</f>
        <v>42291</v>
      </c>
      <c r="D133" s="18">
        <v>42305</v>
      </c>
      <c r="E133" s="19">
        <v>45.551842363636368</v>
      </c>
      <c r="F133" s="19">
        <v>64.960380000000001</v>
      </c>
      <c r="G133" s="19">
        <f t="shared" ref="G133:G172" si="8">ROUND(E133,2)*ROUND(F133,2)</f>
        <v>2958.9279999999994</v>
      </c>
      <c r="H133" s="77">
        <f>I131+1</f>
        <v>42276</v>
      </c>
      <c r="I133" s="77">
        <f>D133</f>
        <v>42305</v>
      </c>
      <c r="J133" s="44">
        <v>13.31</v>
      </c>
      <c r="K133" s="44">
        <v>78.92</v>
      </c>
      <c r="L133" s="44">
        <v>48.26</v>
      </c>
    </row>
    <row r="134" spans="1:12" ht="24" customHeight="1">
      <c r="A134" s="76"/>
      <c r="B134" s="17">
        <v>42324</v>
      </c>
      <c r="C134" s="18">
        <f t="shared" si="7"/>
        <v>42306</v>
      </c>
      <c r="D134" s="18">
        <v>42318</v>
      </c>
      <c r="E134" s="19">
        <v>45.578581749999998</v>
      </c>
      <c r="F134" s="19">
        <v>65.669633333333337</v>
      </c>
      <c r="G134" s="19">
        <f t="shared" si="8"/>
        <v>2993.2386000000001</v>
      </c>
      <c r="H134" s="77"/>
      <c r="I134" s="77"/>
      <c r="J134" s="44"/>
      <c r="K134" s="44"/>
      <c r="L134" s="44"/>
    </row>
    <row r="135" spans="1:12" ht="24" customHeight="1">
      <c r="A135" s="76">
        <f>+B135</f>
        <v>42339</v>
      </c>
      <c r="B135" s="17">
        <v>42339</v>
      </c>
      <c r="C135" s="18">
        <f t="shared" si="7"/>
        <v>42319</v>
      </c>
      <c r="D135" s="18">
        <v>42334</v>
      </c>
      <c r="E135" s="19">
        <v>41.173701250000001</v>
      </c>
      <c r="F135" s="19">
        <v>66.210055555555556</v>
      </c>
      <c r="G135" s="19">
        <f t="shared" si="8"/>
        <v>2725.8656999999998</v>
      </c>
      <c r="H135" s="77">
        <f>I133+1</f>
        <v>42306</v>
      </c>
      <c r="I135" s="77">
        <f>D135</f>
        <v>42334</v>
      </c>
      <c r="J135" s="44">
        <v>12.93</v>
      </c>
      <c r="K135" s="44">
        <v>140.41999999999999</v>
      </c>
      <c r="L135" s="44">
        <v>48.26</v>
      </c>
    </row>
    <row r="136" spans="1:12" ht="24" customHeight="1">
      <c r="A136" s="76"/>
      <c r="B136" s="17">
        <v>42354</v>
      </c>
      <c r="C136" s="18">
        <f t="shared" si="7"/>
        <v>42335</v>
      </c>
      <c r="D136" s="18">
        <v>42349</v>
      </c>
      <c r="E136" s="19">
        <v>39.022076363636366</v>
      </c>
      <c r="F136" s="19">
        <v>66.730136363636362</v>
      </c>
      <c r="G136" s="19">
        <f t="shared" si="8"/>
        <v>2603.8046000000004</v>
      </c>
      <c r="H136" s="77"/>
      <c r="I136" s="77"/>
      <c r="J136" s="44">
        <v>0</v>
      </c>
      <c r="K136" s="44"/>
      <c r="L136" s="44"/>
    </row>
    <row r="137" spans="1:12" ht="24" customHeight="1">
      <c r="A137" s="76">
        <f>+B137</f>
        <v>42370</v>
      </c>
      <c r="B137" s="17">
        <v>42370</v>
      </c>
      <c r="C137" s="18">
        <f t="shared" si="7"/>
        <v>42350</v>
      </c>
      <c r="D137" s="18">
        <v>42367</v>
      </c>
      <c r="E137" s="19">
        <v>33.578362599999998</v>
      </c>
      <c r="F137" s="19">
        <v>66.528909999999996</v>
      </c>
      <c r="G137" s="19">
        <f t="shared" si="8"/>
        <v>2234.0774000000001</v>
      </c>
      <c r="H137" s="77">
        <f>I135+1</f>
        <v>42335</v>
      </c>
      <c r="I137" s="77">
        <f>D137</f>
        <v>42367</v>
      </c>
      <c r="J137" s="44">
        <v>9.16</v>
      </c>
      <c r="K137" s="44">
        <v>190.51</v>
      </c>
      <c r="L137" s="44">
        <v>47.66</v>
      </c>
    </row>
    <row r="138" spans="1:12" ht="24" customHeight="1">
      <c r="A138" s="76"/>
      <c r="B138" s="17">
        <v>42385</v>
      </c>
      <c r="C138" s="18">
        <f t="shared" si="7"/>
        <v>42368</v>
      </c>
      <c r="D138" s="18">
        <v>42382</v>
      </c>
      <c r="E138" s="19">
        <v>30.628894400000007</v>
      </c>
      <c r="F138" s="19">
        <v>66.613436363636353</v>
      </c>
      <c r="G138" s="19">
        <f t="shared" si="8"/>
        <v>2040.2642999999998</v>
      </c>
      <c r="H138" s="77"/>
      <c r="I138" s="77"/>
      <c r="J138" s="44"/>
      <c r="K138" s="44"/>
      <c r="L138" s="44"/>
    </row>
    <row r="139" spans="1:12" ht="24" customHeight="1">
      <c r="A139" s="76">
        <f>+B139</f>
        <v>42401</v>
      </c>
      <c r="B139" s="17">
        <v>42401</v>
      </c>
      <c r="C139" s="18">
        <f t="shared" si="7"/>
        <v>42383</v>
      </c>
      <c r="D139" s="18">
        <v>42396</v>
      </c>
      <c r="E139" s="19">
        <v>26.0548094</v>
      </c>
      <c r="F139" s="19">
        <v>67.676333333333332</v>
      </c>
      <c r="G139" s="19">
        <f t="shared" si="8"/>
        <v>1763.0640000000003</v>
      </c>
      <c r="H139" s="77">
        <f>I137+1</f>
        <v>42368</v>
      </c>
      <c r="I139" s="77">
        <f>D139</f>
        <v>42396</v>
      </c>
      <c r="J139" s="44">
        <v>5.1100000000000003</v>
      </c>
      <c r="K139" s="44">
        <v>108.12</v>
      </c>
      <c r="L139" s="44">
        <v>47.66</v>
      </c>
    </row>
    <row r="140" spans="1:12" ht="24" customHeight="1">
      <c r="A140" s="76"/>
      <c r="B140" s="17">
        <v>42416</v>
      </c>
      <c r="C140" s="18">
        <f t="shared" si="7"/>
        <v>42397</v>
      </c>
      <c r="D140" s="18">
        <v>42411</v>
      </c>
      <c r="E140" s="19">
        <v>30.051779555555559</v>
      </c>
      <c r="F140" s="19">
        <v>67.90655454545454</v>
      </c>
      <c r="G140" s="19">
        <f t="shared" si="8"/>
        <v>2040.6955</v>
      </c>
      <c r="H140" s="77"/>
      <c r="I140" s="77"/>
      <c r="J140" s="44"/>
      <c r="K140" s="44"/>
      <c r="L140" s="44"/>
    </row>
    <row r="141" spans="1:12" ht="25.5" customHeight="1">
      <c r="A141" s="76">
        <f>+B141</f>
        <v>42430</v>
      </c>
      <c r="B141" s="17">
        <v>42430</v>
      </c>
      <c r="C141" s="18">
        <f t="shared" si="7"/>
        <v>42412</v>
      </c>
      <c r="D141" s="18">
        <v>42425</v>
      </c>
      <c r="E141" s="19">
        <v>30.613294400000001</v>
      </c>
      <c r="F141" s="19">
        <v>68.483311111111121</v>
      </c>
      <c r="G141" s="19">
        <f t="shared" si="8"/>
        <v>2096.1728000000003</v>
      </c>
      <c r="H141" s="77">
        <f>I139+1</f>
        <v>42397</v>
      </c>
      <c r="I141" s="77">
        <f>D141</f>
        <v>42425</v>
      </c>
      <c r="J141" s="44">
        <v>6.58</v>
      </c>
      <c r="K141" s="44">
        <v>46.71</v>
      </c>
      <c r="L141" s="44">
        <v>47.66</v>
      </c>
    </row>
    <row r="142" spans="1:12" ht="24" customHeight="1">
      <c r="A142" s="76"/>
      <c r="B142" s="17">
        <v>42445</v>
      </c>
      <c r="C142" s="18">
        <f t="shared" si="7"/>
        <v>42426</v>
      </c>
      <c r="D142" s="18">
        <v>42440</v>
      </c>
      <c r="E142" s="19">
        <v>34.821394727272725</v>
      </c>
      <c r="F142" s="19">
        <v>67.684260000000023</v>
      </c>
      <c r="G142" s="19">
        <f t="shared" si="8"/>
        <v>2356.6176</v>
      </c>
      <c r="H142" s="77"/>
      <c r="I142" s="77"/>
      <c r="J142" s="44"/>
      <c r="K142" s="44"/>
      <c r="L142" s="44"/>
    </row>
    <row r="143" spans="1:12" ht="25.5" customHeight="1">
      <c r="A143" s="76">
        <f>+B143</f>
        <v>42461</v>
      </c>
      <c r="B143" s="17">
        <v>42461</v>
      </c>
      <c r="C143" s="18">
        <f t="shared" si="7"/>
        <v>42441</v>
      </c>
      <c r="D143" s="18">
        <v>42458</v>
      </c>
      <c r="E143" s="19">
        <v>37.294806000000001</v>
      </c>
      <c r="F143" s="19">
        <v>66.824450000000013</v>
      </c>
      <c r="G143" s="19">
        <f t="shared" si="8"/>
        <v>2491.7177999999999</v>
      </c>
      <c r="H143" s="77">
        <f>I141+1</f>
        <v>42426</v>
      </c>
      <c r="I143" s="77">
        <f>D143</f>
        <v>42458</v>
      </c>
      <c r="J143" s="44">
        <v>8.73</v>
      </c>
      <c r="K143" s="44">
        <v>42.11</v>
      </c>
      <c r="L143" s="44">
        <v>48.26</v>
      </c>
    </row>
    <row r="144" spans="1:12" ht="24" customHeight="1">
      <c r="A144" s="76"/>
      <c r="B144" s="17">
        <v>42476</v>
      </c>
      <c r="C144" s="18">
        <f t="shared" si="7"/>
        <v>42459</v>
      </c>
      <c r="D144" s="18">
        <v>42472</v>
      </c>
      <c r="E144" s="19">
        <v>37.001205949999999</v>
      </c>
      <c r="F144" s="19">
        <v>66.406149999999997</v>
      </c>
      <c r="G144" s="19">
        <f t="shared" si="8"/>
        <v>2457.17</v>
      </c>
      <c r="H144" s="77"/>
      <c r="I144" s="77"/>
      <c r="J144" s="44"/>
      <c r="K144" s="44"/>
      <c r="L144" s="44"/>
    </row>
    <row r="145" spans="1:12" ht="25.5" customHeight="1">
      <c r="A145" s="76">
        <f>+B145</f>
        <v>42491</v>
      </c>
      <c r="B145" s="17">
        <v>42491</v>
      </c>
      <c r="C145" s="18">
        <f t="shared" si="7"/>
        <v>42473</v>
      </c>
      <c r="D145" s="18">
        <v>42487</v>
      </c>
      <c r="E145" s="19">
        <v>41.109134909090905</v>
      </c>
      <c r="F145" s="19">
        <v>66.510575000000003</v>
      </c>
      <c r="G145" s="19">
        <f t="shared" si="8"/>
        <v>2734.2261000000003</v>
      </c>
      <c r="H145" s="77">
        <f>I143+1</f>
        <v>42459</v>
      </c>
      <c r="I145" s="77">
        <f>D145</f>
        <v>42487</v>
      </c>
      <c r="J145" s="44">
        <v>9.1199999999999992</v>
      </c>
      <c r="K145" s="44">
        <v>65.8</v>
      </c>
      <c r="L145" s="44">
        <v>42.55</v>
      </c>
    </row>
    <row r="146" spans="1:12" ht="24" customHeight="1">
      <c r="A146" s="76"/>
      <c r="B146" s="17">
        <v>42506</v>
      </c>
      <c r="C146" s="18">
        <f t="shared" si="7"/>
        <v>42488</v>
      </c>
      <c r="D146" s="18">
        <v>42501</v>
      </c>
      <c r="E146" s="19">
        <v>43.023334111111105</v>
      </c>
      <c r="F146" s="19">
        <v>66.502379999999988</v>
      </c>
      <c r="G146" s="19">
        <f t="shared" si="8"/>
        <v>2860.8300000000004</v>
      </c>
      <c r="H146" s="77"/>
      <c r="I146" s="77"/>
      <c r="J146" s="44"/>
      <c r="K146" s="44"/>
      <c r="L146" s="44"/>
    </row>
    <row r="147" spans="1:12" ht="25.5" customHeight="1">
      <c r="A147" s="76">
        <f>+B147</f>
        <v>42522</v>
      </c>
      <c r="B147" s="17">
        <v>42522</v>
      </c>
      <c r="C147" s="18">
        <f t="shared" si="7"/>
        <v>42502</v>
      </c>
      <c r="D147" s="18">
        <v>42517</v>
      </c>
      <c r="E147" s="19">
        <v>46.208191583333331</v>
      </c>
      <c r="F147" s="19">
        <v>67.10896666666666</v>
      </c>
      <c r="G147" s="19">
        <f t="shared" si="8"/>
        <v>3101.1531</v>
      </c>
      <c r="H147" s="77">
        <f>I145+1</f>
        <v>42488</v>
      </c>
      <c r="I147" s="77">
        <f>D147</f>
        <v>42517</v>
      </c>
      <c r="J147" s="44">
        <v>11.73</v>
      </c>
      <c r="K147" s="44">
        <v>86.77</v>
      </c>
      <c r="L147" s="44">
        <v>42.55</v>
      </c>
    </row>
    <row r="148" spans="1:12" ht="24" customHeight="1">
      <c r="A148" s="76"/>
      <c r="B148" s="17">
        <v>42537</v>
      </c>
      <c r="C148" s="18">
        <f t="shared" si="7"/>
        <v>42518</v>
      </c>
      <c r="D148" s="18">
        <v>42534</v>
      </c>
      <c r="E148" s="19">
        <v>47.634286400000008</v>
      </c>
      <c r="F148" s="19">
        <v>67.037509090909097</v>
      </c>
      <c r="G148" s="19">
        <f t="shared" si="8"/>
        <v>3193.1152000000006</v>
      </c>
      <c r="H148" s="77"/>
      <c r="I148" s="77"/>
      <c r="J148" s="44"/>
      <c r="K148" s="44"/>
      <c r="L148" s="44"/>
    </row>
    <row r="149" spans="1:12" ht="25.5" customHeight="1">
      <c r="A149" s="76">
        <f>+B149</f>
        <v>42552</v>
      </c>
      <c r="B149" s="17">
        <v>42552</v>
      </c>
      <c r="C149" s="18">
        <f t="shared" si="7"/>
        <v>42535</v>
      </c>
      <c r="D149" s="18">
        <v>42549</v>
      </c>
      <c r="E149" s="19">
        <v>46.339368636363638</v>
      </c>
      <c r="F149" s="19">
        <v>67.48184545454545</v>
      </c>
      <c r="G149" s="19">
        <f t="shared" si="8"/>
        <v>3127.0232000000005</v>
      </c>
      <c r="H149" s="77">
        <f>I147+1</f>
        <v>42518</v>
      </c>
      <c r="I149" s="77">
        <f>D149</f>
        <v>42549</v>
      </c>
      <c r="J149" s="44">
        <v>13.12</v>
      </c>
      <c r="K149" s="44">
        <v>73.09</v>
      </c>
      <c r="L149" s="44">
        <v>43.25</v>
      </c>
    </row>
    <row r="150" spans="1:12" ht="24" customHeight="1">
      <c r="A150" s="76"/>
      <c r="B150" s="17">
        <v>42567</v>
      </c>
      <c r="C150" s="18">
        <f t="shared" si="7"/>
        <v>42550</v>
      </c>
      <c r="D150" s="18">
        <v>42564</v>
      </c>
      <c r="E150" s="19">
        <v>45.167210050000008</v>
      </c>
      <c r="F150" s="19">
        <v>67.38394000000001</v>
      </c>
      <c r="G150" s="19">
        <f t="shared" si="8"/>
        <v>3043.5545999999999</v>
      </c>
      <c r="H150" s="77"/>
      <c r="I150" s="77"/>
      <c r="J150" s="44"/>
      <c r="K150" s="44"/>
      <c r="L150" s="44"/>
    </row>
    <row r="151" spans="1:12" ht="25.5" customHeight="1">
      <c r="A151" s="76">
        <f>+B151</f>
        <v>42583</v>
      </c>
      <c r="B151" s="17">
        <v>42583</v>
      </c>
      <c r="C151" s="18">
        <f t="shared" si="7"/>
        <v>42565</v>
      </c>
      <c r="D151" s="18">
        <v>42578</v>
      </c>
      <c r="E151" s="19">
        <v>43.203197450000005</v>
      </c>
      <c r="F151" s="19">
        <v>67.158500000000004</v>
      </c>
      <c r="G151" s="19">
        <f t="shared" si="8"/>
        <v>2901.3119999999999</v>
      </c>
      <c r="H151" s="77">
        <f>I149+1</f>
        <v>42550</v>
      </c>
      <c r="I151" s="77">
        <f>D151</f>
        <v>42578</v>
      </c>
      <c r="J151" s="44">
        <v>11.49</v>
      </c>
      <c r="K151" s="44">
        <v>29.93</v>
      </c>
      <c r="L151" s="44">
        <v>33.979999999999997</v>
      </c>
    </row>
    <row r="152" spans="1:12" ht="24" customHeight="1">
      <c r="A152" s="76"/>
      <c r="B152" s="17">
        <v>42598</v>
      </c>
      <c r="C152" s="18">
        <f t="shared" si="7"/>
        <v>42579</v>
      </c>
      <c r="D152" s="18">
        <v>42592</v>
      </c>
      <c r="E152" s="19">
        <v>40.731314333333337</v>
      </c>
      <c r="F152" s="19">
        <v>66.873520000000013</v>
      </c>
      <c r="G152" s="19">
        <f t="shared" si="8"/>
        <v>2723.6151</v>
      </c>
      <c r="H152" s="77"/>
      <c r="I152" s="77"/>
      <c r="J152" s="44"/>
      <c r="K152" s="44"/>
      <c r="L152" s="44"/>
    </row>
    <row r="153" spans="1:12" ht="25.5" customHeight="1">
      <c r="A153" s="76">
        <f>+B153</f>
        <v>42614</v>
      </c>
      <c r="B153" s="17">
        <v>42614</v>
      </c>
      <c r="C153" s="18">
        <f t="shared" si="7"/>
        <v>42593</v>
      </c>
      <c r="D153" s="18">
        <v>42611</v>
      </c>
      <c r="E153" s="19">
        <v>46.196331666666673</v>
      </c>
      <c r="F153" s="19">
        <v>67.001554545454553</v>
      </c>
      <c r="G153" s="19">
        <f t="shared" si="8"/>
        <v>3095.4</v>
      </c>
      <c r="H153" s="77">
        <f>I151+1</f>
        <v>42579</v>
      </c>
      <c r="I153" s="77">
        <f>D153</f>
        <v>42611</v>
      </c>
      <c r="J153" s="28">
        <v>10.029999999999999</v>
      </c>
      <c r="K153" s="44">
        <v>7.46</v>
      </c>
      <c r="L153" s="44">
        <v>33.979999999999997</v>
      </c>
    </row>
    <row r="154" spans="1:12" ht="24" customHeight="1">
      <c r="A154" s="76"/>
      <c r="B154" s="17">
        <v>42629</v>
      </c>
      <c r="C154" s="18">
        <f t="shared" si="7"/>
        <v>42612</v>
      </c>
      <c r="D154" s="18">
        <v>42626</v>
      </c>
      <c r="E154" s="19">
        <v>45.034781150000001</v>
      </c>
      <c r="F154" s="19">
        <v>66.740944444444452</v>
      </c>
      <c r="G154" s="19">
        <f t="shared" si="8"/>
        <v>3005.3021999999996</v>
      </c>
      <c r="H154" s="77"/>
      <c r="I154" s="77"/>
      <c r="J154" s="28">
        <v>9.7799999999999994</v>
      </c>
      <c r="K154" s="44"/>
      <c r="L154" s="44"/>
    </row>
    <row r="155" spans="1:12" ht="25.5" customHeight="1">
      <c r="A155" s="76">
        <f>+B155</f>
        <v>42644</v>
      </c>
      <c r="B155" s="17">
        <v>42644</v>
      </c>
      <c r="C155" s="18">
        <f t="shared" si="7"/>
        <v>42627</v>
      </c>
      <c r="D155" s="18">
        <v>42641</v>
      </c>
      <c r="E155" s="19">
        <v>43.94999450000001</v>
      </c>
      <c r="F155" s="19">
        <v>66.813054545454548</v>
      </c>
      <c r="G155" s="19">
        <f t="shared" si="8"/>
        <v>2936.2995000000001</v>
      </c>
      <c r="H155" s="77">
        <f>I153+1</f>
        <v>42612</v>
      </c>
      <c r="I155" s="77">
        <f>D155</f>
        <v>42641</v>
      </c>
      <c r="J155" s="28">
        <v>10.5</v>
      </c>
      <c r="K155" s="44">
        <v>28.23</v>
      </c>
      <c r="L155" s="44">
        <v>34.68</v>
      </c>
    </row>
    <row r="156" spans="1:12" ht="24" customHeight="1">
      <c r="A156" s="76"/>
      <c r="B156" s="17">
        <v>42659</v>
      </c>
      <c r="C156" s="18">
        <f t="shared" si="7"/>
        <v>42642</v>
      </c>
      <c r="D156" s="18">
        <v>42655</v>
      </c>
      <c r="E156" s="19">
        <v>48.693275200000002</v>
      </c>
      <c r="F156" s="19">
        <v>66.609475000000003</v>
      </c>
      <c r="G156" s="19">
        <f t="shared" si="8"/>
        <v>3243.2408999999998</v>
      </c>
      <c r="H156" s="77"/>
      <c r="I156" s="77"/>
      <c r="J156" s="28">
        <v>10.25</v>
      </c>
      <c r="K156" s="44"/>
      <c r="L156" s="44"/>
    </row>
    <row r="157" spans="1:12" ht="25.5" customHeight="1">
      <c r="A157" s="76">
        <f>+B157</f>
        <v>42675</v>
      </c>
      <c r="B157" s="17">
        <v>42675</v>
      </c>
      <c r="C157" s="18">
        <f t="shared" si="7"/>
        <v>42656</v>
      </c>
      <c r="D157" s="18">
        <v>42669</v>
      </c>
      <c r="E157" s="19">
        <v>49.527391324999996</v>
      </c>
      <c r="F157" s="19">
        <v>66.805230000000009</v>
      </c>
      <c r="G157" s="19">
        <f t="shared" si="8"/>
        <v>3309.0993000000003</v>
      </c>
      <c r="H157" s="77">
        <f>I155+1</f>
        <v>42642</v>
      </c>
      <c r="I157" s="77">
        <f>D157</f>
        <v>42669</v>
      </c>
      <c r="J157" s="28">
        <v>12.25</v>
      </c>
      <c r="K157" s="44">
        <v>70.739999999999995</v>
      </c>
      <c r="L157" s="44">
        <v>28.12</v>
      </c>
    </row>
    <row r="158" spans="1:12" ht="24" customHeight="1">
      <c r="A158" s="76"/>
      <c r="B158" s="17">
        <v>42690</v>
      </c>
      <c r="C158" s="18">
        <f t="shared" si="7"/>
        <v>42670</v>
      </c>
      <c r="D158" s="18">
        <v>42685</v>
      </c>
      <c r="E158" s="19">
        <v>44.802345375000009</v>
      </c>
      <c r="F158" s="19">
        <v>66.762927272727268</v>
      </c>
      <c r="G158" s="19">
        <f t="shared" si="8"/>
        <v>2990.848</v>
      </c>
      <c r="H158" s="77"/>
      <c r="I158" s="77"/>
      <c r="J158" s="28">
        <v>12</v>
      </c>
      <c r="K158" s="44"/>
      <c r="L158" s="44"/>
    </row>
    <row r="159" spans="1:12" ht="25.5" customHeight="1">
      <c r="A159" s="76">
        <f>+B159</f>
        <v>42705</v>
      </c>
      <c r="B159" s="17">
        <v>42705</v>
      </c>
      <c r="C159" s="18">
        <f t="shared" si="7"/>
        <v>42686</v>
      </c>
      <c r="D159" s="18">
        <v>42702</v>
      </c>
      <c r="E159" s="19">
        <v>44.873704227272732</v>
      </c>
      <c r="F159" s="19">
        <v>68.230919999999998</v>
      </c>
      <c r="G159" s="19">
        <f t="shared" si="8"/>
        <v>3061.4801000000002</v>
      </c>
      <c r="H159" s="77">
        <f>I157+1</f>
        <v>42670</v>
      </c>
      <c r="I159" s="77">
        <f>D159</f>
        <v>42702</v>
      </c>
      <c r="J159" s="28">
        <v>10.51</v>
      </c>
      <c r="K159" s="44">
        <v>123.17</v>
      </c>
      <c r="L159" s="44">
        <v>28.12</v>
      </c>
    </row>
    <row r="160" spans="1:12" ht="24" customHeight="1">
      <c r="A160" s="76"/>
      <c r="B160" s="17">
        <v>42720</v>
      </c>
      <c r="C160" s="18">
        <f t="shared" si="7"/>
        <v>42703</v>
      </c>
      <c r="D160" s="18">
        <v>42717</v>
      </c>
      <c r="E160" s="19">
        <v>50.853808636363631</v>
      </c>
      <c r="F160" s="19">
        <v>68.049820000000011</v>
      </c>
      <c r="G160" s="19">
        <f t="shared" si="8"/>
        <v>3460.3424999999997</v>
      </c>
      <c r="H160" s="77"/>
      <c r="I160" s="77"/>
      <c r="J160" s="28">
        <v>10.26</v>
      </c>
      <c r="K160" s="44"/>
      <c r="L160" s="44"/>
    </row>
    <row r="161" spans="1:17" ht="25.5" customHeight="1">
      <c r="A161" s="76">
        <f>+B161</f>
        <v>42736</v>
      </c>
      <c r="B161" s="17">
        <v>42736</v>
      </c>
      <c r="C161" s="18">
        <f t="shared" si="7"/>
        <v>42718</v>
      </c>
      <c r="D161" s="18">
        <v>42732</v>
      </c>
      <c r="E161" s="19">
        <v>53.045533499999998</v>
      </c>
      <c r="F161" s="19">
        <v>67.864690909090911</v>
      </c>
      <c r="G161" s="19">
        <f t="shared" si="8"/>
        <v>3599.973</v>
      </c>
      <c r="H161" s="77">
        <f>I159+1</f>
        <v>42703</v>
      </c>
      <c r="I161" s="77">
        <f>D161</f>
        <v>42732</v>
      </c>
      <c r="J161" s="28">
        <v>12.78</v>
      </c>
      <c r="K161" s="44">
        <v>121.87</v>
      </c>
      <c r="L161" s="44">
        <v>28.42</v>
      </c>
    </row>
    <row r="162" spans="1:17" ht="24" customHeight="1">
      <c r="A162" s="76"/>
      <c r="B162" s="17">
        <v>42751</v>
      </c>
      <c r="C162" s="18">
        <f t="shared" si="7"/>
        <v>42733</v>
      </c>
      <c r="D162" s="18">
        <v>42746</v>
      </c>
      <c r="E162" s="19">
        <v>54.244808277777778</v>
      </c>
      <c r="F162" s="19">
        <v>68.058539999999994</v>
      </c>
      <c r="G162" s="19">
        <f t="shared" si="8"/>
        <v>3691.5744000000004</v>
      </c>
      <c r="H162" s="77"/>
      <c r="I162" s="77"/>
      <c r="J162" s="28">
        <v>12.53</v>
      </c>
      <c r="K162" s="44"/>
      <c r="L162" s="44"/>
    </row>
    <row r="163" spans="1:17" ht="25.5" customHeight="1">
      <c r="A163" s="76">
        <f>+B163</f>
        <v>42767</v>
      </c>
      <c r="B163" s="17">
        <v>42767</v>
      </c>
      <c r="C163" s="18">
        <f t="shared" si="7"/>
        <v>42747</v>
      </c>
      <c r="D163" s="18">
        <v>42762</v>
      </c>
      <c r="E163" s="19">
        <v>54.030110375</v>
      </c>
      <c r="F163" s="19">
        <v>68.120545454545464</v>
      </c>
      <c r="G163" s="19">
        <f t="shared" si="8"/>
        <v>3680.5236000000004</v>
      </c>
      <c r="H163" s="77">
        <f>I161+1</f>
        <v>42733</v>
      </c>
      <c r="I163" s="77">
        <f>D163</f>
        <v>42762</v>
      </c>
      <c r="J163" s="78">
        <v>13.33</v>
      </c>
      <c r="K163" s="44">
        <v>184.29</v>
      </c>
      <c r="L163" s="44">
        <v>32.409999999999997</v>
      </c>
    </row>
    <row r="164" spans="1:17" ht="24" customHeight="1">
      <c r="A164" s="76"/>
      <c r="B164" s="17">
        <v>42782</v>
      </c>
      <c r="C164" s="18">
        <f t="shared" si="7"/>
        <v>42763</v>
      </c>
      <c r="D164" s="18">
        <v>42779</v>
      </c>
      <c r="E164" s="19">
        <v>54.665513725000004</v>
      </c>
      <c r="F164" s="19">
        <v>67.374318181818182</v>
      </c>
      <c r="G164" s="19">
        <f t="shared" si="8"/>
        <v>3683.1179000000002</v>
      </c>
      <c r="H164" s="77"/>
      <c r="I164" s="77"/>
      <c r="J164" s="79"/>
      <c r="K164" s="44"/>
      <c r="L164" s="44"/>
    </row>
    <row r="165" spans="1:17" ht="25.5" customHeight="1">
      <c r="A165" s="76">
        <f>+B165</f>
        <v>42795</v>
      </c>
      <c r="B165" s="17">
        <v>42795</v>
      </c>
      <c r="C165" s="18">
        <f t="shared" si="7"/>
        <v>42780</v>
      </c>
      <c r="D165" s="18">
        <v>42790</v>
      </c>
      <c r="E165" s="19">
        <v>54.926234055555554</v>
      </c>
      <c r="F165" s="19">
        <v>66.947614285714295</v>
      </c>
      <c r="G165" s="19">
        <f t="shared" si="8"/>
        <v>3677.5635000000002</v>
      </c>
      <c r="H165" s="77">
        <f>I163+1</f>
        <v>42763</v>
      </c>
      <c r="I165" s="77">
        <f>D165</f>
        <v>42790</v>
      </c>
      <c r="J165" s="78">
        <v>13.5</v>
      </c>
      <c r="K165" s="44">
        <v>270.15999999999997</v>
      </c>
      <c r="L165" s="44">
        <v>32.409999999999997</v>
      </c>
    </row>
    <row r="166" spans="1:17" ht="24" customHeight="1">
      <c r="A166" s="76"/>
      <c r="B166" s="17">
        <v>42810</v>
      </c>
      <c r="C166" s="18">
        <f t="shared" si="7"/>
        <v>42791</v>
      </c>
      <c r="D166" s="18">
        <v>42807</v>
      </c>
      <c r="E166" s="19">
        <v>53.697793931818183</v>
      </c>
      <c r="F166" s="19">
        <v>66.737480000000005</v>
      </c>
      <c r="G166" s="19">
        <f t="shared" si="8"/>
        <v>3583.9380000000001</v>
      </c>
      <c r="H166" s="77"/>
      <c r="I166" s="77"/>
      <c r="J166" s="79"/>
      <c r="K166" s="44"/>
      <c r="L166" s="44"/>
    </row>
    <row r="167" spans="1:17" ht="25.5" customHeight="1">
      <c r="A167" s="76">
        <f>+B167</f>
        <v>42826</v>
      </c>
      <c r="B167" s="17">
        <v>42826</v>
      </c>
      <c r="C167" s="18">
        <f t="shared" si="7"/>
        <v>42808</v>
      </c>
      <c r="D167" s="18">
        <v>42823</v>
      </c>
      <c r="E167" s="19">
        <v>50.058552541666671</v>
      </c>
      <c r="F167" s="19">
        <v>65.429663636363642</v>
      </c>
      <c r="G167" s="19">
        <f t="shared" si="8"/>
        <v>3275.4258000000004</v>
      </c>
      <c r="H167" s="77">
        <f>I165+1</f>
        <v>42791</v>
      </c>
      <c r="I167" s="77">
        <f>D167</f>
        <v>42823</v>
      </c>
      <c r="J167" s="28">
        <v>11.05</v>
      </c>
      <c r="K167" s="44">
        <v>249.09</v>
      </c>
      <c r="L167" s="44">
        <v>33.01</v>
      </c>
    </row>
    <row r="168" spans="1:17" ht="24" customHeight="1">
      <c r="A168" s="76"/>
      <c r="B168" s="17">
        <v>42841</v>
      </c>
      <c r="C168" s="18">
        <f t="shared" si="7"/>
        <v>42824</v>
      </c>
      <c r="D168" s="18">
        <v>42836</v>
      </c>
      <c r="E168" s="19">
        <v>52.865855500000002</v>
      </c>
      <c r="F168" s="19">
        <v>64.760337499999991</v>
      </c>
      <c r="G168" s="19">
        <f t="shared" si="8"/>
        <v>3423.8612000000003</v>
      </c>
      <c r="H168" s="77"/>
      <c r="I168" s="77"/>
      <c r="J168" s="28">
        <v>10.8</v>
      </c>
      <c r="K168" s="44"/>
      <c r="L168" s="44"/>
    </row>
    <row r="169" spans="1:17" ht="25.5" customHeight="1">
      <c r="A169" s="76">
        <f>+B169</f>
        <v>42856</v>
      </c>
      <c r="B169" s="17">
        <v>42856</v>
      </c>
      <c r="C169" s="18">
        <f t="shared" si="7"/>
        <v>42837</v>
      </c>
      <c r="D169" s="18">
        <v>42851</v>
      </c>
      <c r="E169" s="19">
        <v>52.367325555555553</v>
      </c>
      <c r="F169" s="19">
        <v>64.448489999999993</v>
      </c>
      <c r="G169" s="19">
        <f t="shared" si="8"/>
        <v>3375.2465000000002</v>
      </c>
      <c r="H169" s="77">
        <f>I167+1</f>
        <v>42824</v>
      </c>
      <c r="I169" s="77">
        <f>D169</f>
        <v>42851</v>
      </c>
      <c r="J169" s="28">
        <v>10.68</v>
      </c>
      <c r="K169" s="44">
        <v>159.63999999999999</v>
      </c>
      <c r="L169" s="44">
        <v>28.59</v>
      </c>
    </row>
    <row r="170" spans="1:17" ht="24" customHeight="1">
      <c r="A170" s="76"/>
      <c r="B170" s="17">
        <v>42871</v>
      </c>
      <c r="C170" s="18">
        <f t="shared" si="7"/>
        <v>42852</v>
      </c>
      <c r="D170" s="18">
        <v>42866</v>
      </c>
      <c r="E170" s="19">
        <v>49.233203944444455</v>
      </c>
      <c r="F170" s="19">
        <v>64.262388888888893</v>
      </c>
      <c r="G170" s="19">
        <f t="shared" si="8"/>
        <v>3163.5198</v>
      </c>
      <c r="H170" s="77"/>
      <c r="I170" s="77"/>
      <c r="J170" s="28">
        <v>10.43</v>
      </c>
      <c r="K170" s="44"/>
      <c r="L170" s="44"/>
    </row>
    <row r="171" spans="1:17" ht="25.5" customHeight="1">
      <c r="A171" s="76">
        <f>+B171</f>
        <v>42887</v>
      </c>
      <c r="B171" s="17">
        <v>42887</v>
      </c>
      <c r="C171" s="18">
        <f t="shared" si="7"/>
        <v>42867</v>
      </c>
      <c r="D171" s="18">
        <v>42884</v>
      </c>
      <c r="E171" s="19">
        <v>51.663697454545471</v>
      </c>
      <c r="F171" s="19">
        <v>64.475975000000005</v>
      </c>
      <c r="G171" s="19">
        <f t="shared" si="8"/>
        <v>3331.0367999999999</v>
      </c>
      <c r="H171" s="77">
        <f>I169+1</f>
        <v>42852</v>
      </c>
      <c r="I171" s="77">
        <f>D171</f>
        <v>42884</v>
      </c>
      <c r="J171" s="28">
        <v>8.86</v>
      </c>
      <c r="K171" s="44">
        <v>77.260000000000005</v>
      </c>
      <c r="L171" s="44">
        <v>28.59</v>
      </c>
    </row>
    <row r="172" spans="1:17" ht="24" customHeight="1">
      <c r="A172" s="76"/>
      <c r="B172" s="17">
        <v>42902</v>
      </c>
      <c r="C172" s="18">
        <f t="shared" si="7"/>
        <v>42885</v>
      </c>
      <c r="D172" s="18">
        <v>42899</v>
      </c>
      <c r="E172" s="19">
        <v>48.357781318181814</v>
      </c>
      <c r="F172" s="19">
        <v>64.420400000000001</v>
      </c>
      <c r="G172" s="19">
        <f t="shared" si="8"/>
        <v>3115.3512000000001</v>
      </c>
      <c r="H172" s="77"/>
      <c r="I172" s="77"/>
      <c r="J172" s="28">
        <f>J171-0.25</f>
        <v>8.61</v>
      </c>
      <c r="K172" s="44"/>
      <c r="L172" s="44"/>
    </row>
    <row r="173" spans="1:17" s="13" customFormat="1" ht="58.5" customHeight="1">
      <c r="A173" s="64" t="s">
        <v>3</v>
      </c>
      <c r="B173" s="67" t="s">
        <v>39</v>
      </c>
      <c r="C173" s="63" t="s">
        <v>14</v>
      </c>
      <c r="D173" s="63"/>
      <c r="E173" s="63" t="s">
        <v>6</v>
      </c>
      <c r="F173" s="63"/>
      <c r="G173" s="63"/>
      <c r="H173" s="63" t="s">
        <v>34</v>
      </c>
      <c r="I173" s="63"/>
      <c r="J173" s="63"/>
      <c r="K173" s="63"/>
      <c r="L173" s="63"/>
      <c r="M173" s="59" t="s">
        <v>8</v>
      </c>
      <c r="N173" s="60"/>
      <c r="O173" s="60"/>
      <c r="P173" s="60"/>
      <c r="Q173" s="61"/>
    </row>
    <row r="174" spans="1:17" s="13" customFormat="1" ht="19.5" customHeight="1">
      <c r="A174" s="65"/>
      <c r="B174" s="68"/>
      <c r="C174" s="62" t="s">
        <v>9</v>
      </c>
      <c r="D174" s="62" t="s">
        <v>10</v>
      </c>
      <c r="E174" s="63" t="s">
        <v>11</v>
      </c>
      <c r="F174" s="63" t="s">
        <v>12</v>
      </c>
      <c r="G174" s="63" t="s">
        <v>11</v>
      </c>
      <c r="H174" s="63" t="s">
        <v>14</v>
      </c>
      <c r="I174" s="63"/>
      <c r="J174" s="63" t="s">
        <v>35</v>
      </c>
      <c r="K174" s="63" t="s">
        <v>36</v>
      </c>
      <c r="L174" s="63"/>
      <c r="M174" s="10"/>
      <c r="N174" s="11"/>
      <c r="O174" s="11"/>
      <c r="P174" s="11"/>
      <c r="Q174" s="12"/>
    </row>
    <row r="175" spans="1:17" ht="135.75" customHeight="1">
      <c r="A175" s="65"/>
      <c r="B175" s="68"/>
      <c r="C175" s="62"/>
      <c r="D175" s="62"/>
      <c r="E175" s="63"/>
      <c r="F175" s="63"/>
      <c r="G175" s="63"/>
      <c r="H175" s="63"/>
      <c r="I175" s="63"/>
      <c r="J175" s="63"/>
      <c r="K175" s="9" t="s">
        <v>37</v>
      </c>
      <c r="L175" s="9" t="s">
        <v>38</v>
      </c>
      <c r="M175" s="14" t="s">
        <v>17</v>
      </c>
      <c r="N175" s="14" t="s">
        <v>18</v>
      </c>
      <c r="O175" s="14" t="s">
        <v>19</v>
      </c>
      <c r="P175" s="14" t="s">
        <v>20</v>
      </c>
      <c r="Q175" s="14" t="s">
        <v>21</v>
      </c>
    </row>
    <row r="176" spans="1:17" s="13" customFormat="1" ht="29.25" customHeight="1">
      <c r="A176" s="66"/>
      <c r="B176" s="69"/>
      <c r="C176" s="62"/>
      <c r="D176" s="62"/>
      <c r="E176" s="15" t="s">
        <v>22</v>
      </c>
      <c r="F176" s="15" t="s">
        <v>23</v>
      </c>
      <c r="G176" s="15" t="s">
        <v>24</v>
      </c>
      <c r="H176" s="16" t="s">
        <v>9</v>
      </c>
      <c r="I176" s="16" t="s">
        <v>10</v>
      </c>
      <c r="J176" s="16" t="s">
        <v>25</v>
      </c>
      <c r="K176" s="73" t="s">
        <v>26</v>
      </c>
      <c r="L176" s="73"/>
      <c r="M176" s="55" t="s">
        <v>27</v>
      </c>
      <c r="N176" s="56"/>
      <c r="O176" s="56"/>
      <c r="P176" s="56"/>
      <c r="Q176" s="56"/>
    </row>
    <row r="177" spans="1:17" ht="25.5" customHeight="1">
      <c r="A177" s="47">
        <f>+B177</f>
        <v>42917</v>
      </c>
      <c r="B177" s="17">
        <v>42917</v>
      </c>
      <c r="C177" s="49">
        <f>I171+1</f>
        <v>42885</v>
      </c>
      <c r="D177" s="49">
        <v>42914</v>
      </c>
      <c r="E177" s="51">
        <v>46.889736714285711</v>
      </c>
      <c r="F177" s="51">
        <v>64.44156666666666</v>
      </c>
      <c r="G177" s="51">
        <f>ROUND(E177,2)*ROUND(F177,2)</f>
        <v>3021.5915999999997</v>
      </c>
      <c r="H177" s="74">
        <f>I171+1</f>
        <v>42885</v>
      </c>
      <c r="I177" s="74">
        <f>D177</f>
        <v>42914</v>
      </c>
      <c r="J177" s="28">
        <v>6.82</v>
      </c>
      <c r="K177" s="51">
        <v>58.35</v>
      </c>
      <c r="L177" s="51">
        <v>28.19</v>
      </c>
    </row>
    <row r="178" spans="1:17" ht="25.5" customHeight="1">
      <c r="A178" s="48"/>
      <c r="B178" s="17">
        <v>42932</v>
      </c>
      <c r="C178" s="50"/>
      <c r="D178" s="50"/>
      <c r="E178" s="52"/>
      <c r="F178" s="52"/>
      <c r="G178" s="52"/>
      <c r="H178" s="75"/>
      <c r="I178" s="75"/>
      <c r="J178" s="28">
        <v>6.57</v>
      </c>
      <c r="K178" s="52"/>
      <c r="L178" s="52"/>
    </row>
    <row r="179" spans="1:17" ht="25.5" customHeight="1">
      <c r="A179" s="47">
        <f>+B179</f>
        <v>42948</v>
      </c>
      <c r="B179" s="17">
        <v>42948</v>
      </c>
      <c r="C179" s="49">
        <f>D177+1</f>
        <v>42915</v>
      </c>
      <c r="D179" s="49">
        <v>42943</v>
      </c>
      <c r="E179" s="51">
        <v>47.488187642857142</v>
      </c>
      <c r="F179" s="51">
        <v>64.502728571428563</v>
      </c>
      <c r="G179" s="51">
        <f>ROUND(E179,2)*ROUND(F179,2)</f>
        <v>3063.105</v>
      </c>
      <c r="H179" s="74">
        <f>I177+1</f>
        <v>42915</v>
      </c>
      <c r="I179" s="74">
        <f>D179</f>
        <v>42943</v>
      </c>
      <c r="J179" s="28">
        <v>7.02</v>
      </c>
      <c r="K179" s="51">
        <v>29.02</v>
      </c>
      <c r="L179" s="51">
        <v>15.21</v>
      </c>
    </row>
    <row r="180" spans="1:17" ht="25.5" customHeight="1">
      <c r="A180" s="48"/>
      <c r="B180" s="17">
        <v>42963</v>
      </c>
      <c r="C180" s="50"/>
      <c r="D180" s="50"/>
      <c r="E180" s="52"/>
      <c r="F180" s="52"/>
      <c r="G180" s="52"/>
      <c r="H180" s="75"/>
      <c r="I180" s="75"/>
      <c r="J180" s="28">
        <v>6.77</v>
      </c>
      <c r="K180" s="52"/>
      <c r="L180" s="52"/>
    </row>
    <row r="181" spans="1:17" ht="25.5" customHeight="1">
      <c r="A181" s="47">
        <f>+B181</f>
        <v>42979</v>
      </c>
      <c r="B181" s="17">
        <v>42979</v>
      </c>
      <c r="C181" s="49">
        <f>D179+1</f>
        <v>42944</v>
      </c>
      <c r="D181" s="49">
        <v>42976</v>
      </c>
      <c r="E181" s="51">
        <v>50.644821738095246</v>
      </c>
      <c r="F181" s="51">
        <v>63.981740000000002</v>
      </c>
      <c r="G181" s="51">
        <f>ROUND(E181,2)*ROUND(F181,2)</f>
        <v>3239.9472000000001</v>
      </c>
      <c r="H181" s="74">
        <f>I179+1</f>
        <v>42944</v>
      </c>
      <c r="I181" s="74">
        <f>D181</f>
        <v>42976</v>
      </c>
      <c r="J181" s="28">
        <v>7.79</v>
      </c>
      <c r="K181" s="51">
        <v>95.11</v>
      </c>
      <c r="L181" s="51">
        <v>15.21</v>
      </c>
    </row>
    <row r="182" spans="1:17" ht="25.5" customHeight="1">
      <c r="A182" s="48"/>
      <c r="B182" s="17">
        <v>42994</v>
      </c>
      <c r="C182" s="50"/>
      <c r="D182" s="50"/>
      <c r="E182" s="52"/>
      <c r="F182" s="52"/>
      <c r="G182" s="52"/>
      <c r="H182" s="75"/>
      <c r="I182" s="75"/>
      <c r="J182" s="28">
        <v>7.54</v>
      </c>
      <c r="K182" s="52"/>
      <c r="L182" s="52"/>
    </row>
    <row r="183" spans="1:17" ht="25.5" customHeight="1">
      <c r="A183" s="29">
        <f>+B183</f>
        <v>43009</v>
      </c>
      <c r="B183" s="17">
        <v>43009</v>
      </c>
      <c r="C183" s="30">
        <f>D181+1</f>
        <v>42977</v>
      </c>
      <c r="D183" s="30">
        <v>43005</v>
      </c>
      <c r="E183" s="31">
        <v>53.942796249999994</v>
      </c>
      <c r="F183" s="31">
        <v>64.290609523809536</v>
      </c>
      <c r="G183" s="31">
        <f>ROUND(E183,2)*ROUND(F183,2)</f>
        <v>3467.8026</v>
      </c>
      <c r="H183" s="32">
        <f>I181+1</f>
        <v>42977</v>
      </c>
      <c r="I183" s="32">
        <f>D183</f>
        <v>43005</v>
      </c>
      <c r="J183" s="28">
        <v>9.58</v>
      </c>
      <c r="K183" s="31">
        <v>142.66</v>
      </c>
      <c r="L183" s="31">
        <v>15.21</v>
      </c>
    </row>
    <row r="184" spans="1:17" s="13" customFormat="1" ht="75" customHeight="1">
      <c r="A184" s="64" t="s">
        <v>3</v>
      </c>
      <c r="B184" s="67" t="s">
        <v>39</v>
      </c>
      <c r="C184" s="63" t="s">
        <v>14</v>
      </c>
      <c r="D184" s="63"/>
      <c r="E184" s="70" t="s">
        <v>6</v>
      </c>
      <c r="F184" s="71"/>
      <c r="G184" s="71"/>
      <c r="H184" s="71"/>
      <c r="I184" s="72"/>
      <c r="J184" s="70" t="s">
        <v>34</v>
      </c>
      <c r="K184" s="71"/>
      <c r="L184" s="72"/>
      <c r="M184" s="59" t="s">
        <v>8</v>
      </c>
      <c r="N184" s="60"/>
      <c r="O184" s="60"/>
      <c r="P184" s="60"/>
      <c r="Q184" s="61"/>
    </row>
    <row r="185" spans="1:17" s="13" customFormat="1" ht="19.5" customHeight="1">
      <c r="A185" s="65"/>
      <c r="B185" s="68"/>
      <c r="C185" s="62" t="s">
        <v>9</v>
      </c>
      <c r="D185" s="62" t="s">
        <v>10</v>
      </c>
      <c r="E185" s="63" t="s">
        <v>11</v>
      </c>
      <c r="F185" s="63" t="s">
        <v>12</v>
      </c>
      <c r="G185" s="63" t="s">
        <v>11</v>
      </c>
      <c r="H185" s="63" t="s">
        <v>40</v>
      </c>
      <c r="I185" s="63" t="s">
        <v>41</v>
      </c>
      <c r="J185" s="63" t="s">
        <v>35</v>
      </c>
      <c r="K185" s="63" t="s">
        <v>36</v>
      </c>
      <c r="L185" s="63"/>
      <c r="M185" s="10"/>
      <c r="N185" s="11"/>
      <c r="O185" s="11"/>
      <c r="P185" s="11"/>
      <c r="Q185" s="12"/>
    </row>
    <row r="186" spans="1:17" ht="58.5" customHeight="1">
      <c r="A186" s="65"/>
      <c r="B186" s="68"/>
      <c r="C186" s="62"/>
      <c r="D186" s="62"/>
      <c r="E186" s="63"/>
      <c r="F186" s="63"/>
      <c r="G186" s="63"/>
      <c r="H186" s="63"/>
      <c r="I186" s="63"/>
      <c r="J186" s="63"/>
      <c r="K186" s="70" t="s">
        <v>42</v>
      </c>
      <c r="L186" s="72"/>
      <c r="M186" s="14" t="s">
        <v>17</v>
      </c>
      <c r="N186" s="14" t="s">
        <v>18</v>
      </c>
      <c r="O186" s="14" t="s">
        <v>19</v>
      </c>
      <c r="P186" s="14" t="s">
        <v>20</v>
      </c>
      <c r="Q186" s="14" t="s">
        <v>21</v>
      </c>
    </row>
    <row r="187" spans="1:17" s="13" customFormat="1" ht="29.25" customHeight="1">
      <c r="A187" s="66"/>
      <c r="B187" s="69"/>
      <c r="C187" s="62"/>
      <c r="D187" s="62"/>
      <c r="E187" s="15" t="s">
        <v>22</v>
      </c>
      <c r="F187" s="15" t="s">
        <v>23</v>
      </c>
      <c r="G187" s="15" t="s">
        <v>24</v>
      </c>
      <c r="H187" s="15" t="s">
        <v>43</v>
      </c>
      <c r="I187" s="15" t="s">
        <v>22</v>
      </c>
      <c r="J187" s="16" t="s">
        <v>25</v>
      </c>
      <c r="K187" s="73" t="s">
        <v>26</v>
      </c>
      <c r="L187" s="73"/>
      <c r="M187" s="55" t="s">
        <v>27</v>
      </c>
      <c r="N187" s="56"/>
      <c r="O187" s="56"/>
      <c r="P187" s="56"/>
      <c r="Q187" s="56"/>
    </row>
    <row r="188" spans="1:17" ht="25.5" customHeight="1">
      <c r="A188" s="29">
        <f>+B188</f>
        <v>43040</v>
      </c>
      <c r="B188" s="17">
        <v>43040</v>
      </c>
      <c r="C188" s="30">
        <f>D183+1</f>
        <v>43006</v>
      </c>
      <c r="D188" s="30">
        <v>43035</v>
      </c>
      <c r="E188" s="31">
        <v>55.797386428571436</v>
      </c>
      <c r="F188" s="31">
        <v>65.15535263157895</v>
      </c>
      <c r="G188" s="31">
        <f>ROUND(E188,2)*ROUND(F188,2)</f>
        <v>3635.9279999999994</v>
      </c>
      <c r="H188" s="33">
        <v>569.80952380952385</v>
      </c>
      <c r="I188" s="33">
        <v>66.628095238095241</v>
      </c>
      <c r="J188" s="28">
        <v>10.31</v>
      </c>
      <c r="K188" s="57">
        <v>246.31</v>
      </c>
      <c r="L188" s="58"/>
    </row>
    <row r="189" spans="1:17" ht="25.5" customHeight="1">
      <c r="A189" s="29">
        <f>+B189</f>
        <v>43070</v>
      </c>
      <c r="B189" s="17">
        <v>43070</v>
      </c>
      <c r="C189" s="30">
        <f>D188+1</f>
        <v>43036</v>
      </c>
      <c r="D189" s="30">
        <v>43067</v>
      </c>
      <c r="E189" s="31">
        <v>61.081813636363634</v>
      </c>
      <c r="F189" s="31">
        <v>64.902127272727284</v>
      </c>
      <c r="G189" s="31">
        <f>ROUND(E189,2)*ROUND(F189,2)</f>
        <v>3964.0920000000001</v>
      </c>
      <c r="H189" s="33">
        <v>578</v>
      </c>
      <c r="I189" s="33">
        <v>72.209999999999994</v>
      </c>
      <c r="J189" s="28">
        <v>12.44</v>
      </c>
      <c r="K189" s="57">
        <v>251.31</v>
      </c>
      <c r="L189" s="58"/>
    </row>
    <row r="190" spans="1:17" ht="25.5" customHeight="1">
      <c r="A190" s="47">
        <f>+B190</f>
        <v>43101</v>
      </c>
      <c r="B190" s="34">
        <v>43101</v>
      </c>
      <c r="C190" s="49">
        <f>D189+1</f>
        <v>43068</v>
      </c>
      <c r="D190" s="49">
        <v>43096</v>
      </c>
      <c r="E190" s="51">
        <v>61.954386052631577</v>
      </c>
      <c r="F190" s="51">
        <v>64.281273684210504</v>
      </c>
      <c r="G190" s="51">
        <f>ROUND(E190,2)*ROUND(F190,2)</f>
        <v>3982.1460000000002</v>
      </c>
      <c r="H190" s="42">
        <v>578</v>
      </c>
      <c r="I190" s="42">
        <v>73.340500000000006</v>
      </c>
      <c r="J190" s="28">
        <v>12.432600000000001</v>
      </c>
      <c r="K190" s="37">
        <v>245.36</v>
      </c>
      <c r="L190" s="38"/>
    </row>
    <row r="191" spans="1:17" ht="25.5" customHeight="1">
      <c r="A191" s="48"/>
      <c r="B191" s="17">
        <v>43116</v>
      </c>
      <c r="C191" s="50"/>
      <c r="D191" s="50"/>
      <c r="E191" s="52"/>
      <c r="F191" s="52"/>
      <c r="G191" s="52"/>
      <c r="H191" s="43"/>
      <c r="I191" s="43"/>
      <c r="J191" s="28">
        <v>12.18</v>
      </c>
      <c r="K191" s="45"/>
      <c r="L191" s="46"/>
    </row>
    <row r="192" spans="1:17" ht="25.5" customHeight="1">
      <c r="A192" s="47">
        <f>+B192</f>
        <v>43132</v>
      </c>
      <c r="B192" s="34">
        <v>43132</v>
      </c>
      <c r="C192" s="49">
        <f>D190+1</f>
        <v>43097</v>
      </c>
      <c r="D192" s="49">
        <v>43129</v>
      </c>
      <c r="E192" s="51">
        <v>66.888499931818174</v>
      </c>
      <c r="F192" s="51">
        <v>63.666790909090928</v>
      </c>
      <c r="G192" s="51">
        <f>ROUND(E192,2)*ROUND(F192,2)</f>
        <v>4258.8863000000001</v>
      </c>
      <c r="H192" s="42">
        <v>578</v>
      </c>
      <c r="I192" s="42">
        <v>79.276818181818172</v>
      </c>
      <c r="J192" s="28">
        <v>14.2</v>
      </c>
      <c r="K192" s="37">
        <v>240.37</v>
      </c>
      <c r="L192" s="38"/>
    </row>
    <row r="193" spans="1:12" ht="25.5" customHeight="1">
      <c r="A193" s="48"/>
      <c r="B193" s="17">
        <v>43147</v>
      </c>
      <c r="C193" s="50"/>
      <c r="D193" s="50"/>
      <c r="E193" s="52"/>
      <c r="F193" s="52"/>
      <c r="G193" s="52"/>
      <c r="H193" s="43"/>
      <c r="I193" s="43"/>
      <c r="J193" s="28">
        <f>J192-0.25</f>
        <v>13.95</v>
      </c>
      <c r="K193" s="45"/>
      <c r="L193" s="46"/>
    </row>
    <row r="194" spans="1:12" ht="25.5" customHeight="1">
      <c r="A194" s="47">
        <f>+B194</f>
        <v>43160</v>
      </c>
      <c r="B194" s="34">
        <v>43160</v>
      </c>
      <c r="C194" s="49">
        <f>D192+1</f>
        <v>43130</v>
      </c>
      <c r="D194" s="49">
        <v>43157</v>
      </c>
      <c r="E194" s="51">
        <v>63.759605710526316</v>
      </c>
      <c r="F194" s="51">
        <v>64.234211111111122</v>
      </c>
      <c r="G194" s="51">
        <f>ROUND(E194,2)*ROUND(F194,2)</f>
        <v>4095.3048000000003</v>
      </c>
      <c r="H194" s="42">
        <v>519.84210526315792</v>
      </c>
      <c r="I194" s="42">
        <v>78.338421052631588</v>
      </c>
      <c r="J194" s="28">
        <v>13.81</v>
      </c>
      <c r="K194" s="37">
        <v>195.91</v>
      </c>
      <c r="L194" s="38"/>
    </row>
    <row r="195" spans="1:12" ht="25.5" customHeight="1">
      <c r="A195" s="48"/>
      <c r="B195" s="17">
        <v>43175</v>
      </c>
      <c r="C195" s="50"/>
      <c r="D195" s="50"/>
      <c r="E195" s="52"/>
      <c r="F195" s="52"/>
      <c r="G195" s="52"/>
      <c r="H195" s="43"/>
      <c r="I195" s="43"/>
      <c r="J195" s="28">
        <f>J194-0.25</f>
        <v>13.56</v>
      </c>
      <c r="K195" s="45"/>
      <c r="L195" s="46"/>
    </row>
    <row r="196" spans="1:12" ht="25.5" customHeight="1">
      <c r="A196" s="47">
        <f>+B196</f>
        <v>43191</v>
      </c>
      <c r="B196" s="34">
        <v>43191</v>
      </c>
      <c r="C196" s="49">
        <f>D194+1</f>
        <v>43158</v>
      </c>
      <c r="D196" s="49">
        <v>43187</v>
      </c>
      <c r="E196" s="51">
        <v>63.762328840909078</v>
      </c>
      <c r="F196" s="51">
        <v>65.017133333333348</v>
      </c>
      <c r="G196" s="51">
        <f>ROUND(E196,2)*ROUND(F196,2)</f>
        <v>4145.6751999999997</v>
      </c>
      <c r="H196" s="42">
        <v>474.81818181818181</v>
      </c>
      <c r="I196" s="42">
        <v>77.444090909090903</v>
      </c>
      <c r="J196" s="28">
        <v>13.362299999999999</v>
      </c>
      <c r="K196" s="37">
        <v>162.15</v>
      </c>
      <c r="L196" s="38"/>
    </row>
    <row r="197" spans="1:12" ht="25.5" customHeight="1">
      <c r="A197" s="48"/>
      <c r="B197" s="17">
        <v>43206</v>
      </c>
      <c r="C197" s="50"/>
      <c r="D197" s="50"/>
      <c r="E197" s="52"/>
      <c r="F197" s="52"/>
      <c r="G197" s="52"/>
      <c r="H197" s="43"/>
      <c r="I197" s="43"/>
      <c r="J197" s="28">
        <f>J196-0.25</f>
        <v>13.112299999999999</v>
      </c>
      <c r="K197" s="45"/>
      <c r="L197" s="46"/>
    </row>
    <row r="198" spans="1:12" ht="25.5" customHeight="1">
      <c r="A198" s="47">
        <f>+B198</f>
        <v>43221</v>
      </c>
      <c r="B198" s="34">
        <v>43221</v>
      </c>
      <c r="C198" s="49">
        <f>D196+1</f>
        <v>43188</v>
      </c>
      <c r="D198" s="49">
        <v>43216</v>
      </c>
      <c r="E198" s="51">
        <v>68.808126881578957</v>
      </c>
      <c r="F198" s="51">
        <v>65.572805555555547</v>
      </c>
      <c r="G198" s="51">
        <f>ROUND(E198,2)*ROUND(F198,2)</f>
        <v>4511.8716999999997</v>
      </c>
      <c r="H198" s="42">
        <v>471.95</v>
      </c>
      <c r="I198" s="42">
        <v>83.077000000000012</v>
      </c>
      <c r="J198" s="28">
        <v>15.44</v>
      </c>
      <c r="K198" s="37">
        <v>159.29</v>
      </c>
      <c r="L198" s="38"/>
    </row>
    <row r="199" spans="1:12" ht="25.5" customHeight="1">
      <c r="A199" s="48"/>
      <c r="B199" s="17">
        <v>43236</v>
      </c>
      <c r="C199" s="50"/>
      <c r="D199" s="50"/>
      <c r="E199" s="52"/>
      <c r="F199" s="52"/>
      <c r="G199" s="52"/>
      <c r="H199" s="43"/>
      <c r="I199" s="43"/>
      <c r="J199" s="28">
        <f>J198-0.25</f>
        <v>15.19</v>
      </c>
      <c r="K199" s="45"/>
      <c r="L199" s="46"/>
    </row>
    <row r="200" spans="1:12" ht="25.5" customHeight="1">
      <c r="A200" s="47">
        <f>+B200</f>
        <v>43252</v>
      </c>
      <c r="B200" s="34">
        <v>43252</v>
      </c>
      <c r="C200" s="49">
        <f>D198+1</f>
        <v>43217</v>
      </c>
      <c r="D200" s="49">
        <v>43249</v>
      </c>
      <c r="E200" s="51">
        <v>74.890456039473705</v>
      </c>
      <c r="F200" s="51">
        <v>67.503076190476179</v>
      </c>
      <c r="G200" s="51">
        <f>ROUND(E200,2)*ROUND(F200,2)</f>
        <v>5055.0749999999998</v>
      </c>
      <c r="H200" s="42">
        <v>500.04761904761904</v>
      </c>
      <c r="I200" s="42">
        <v>88.085238095238111</v>
      </c>
      <c r="J200" s="28">
        <v>18.05</v>
      </c>
      <c r="K200" s="37">
        <v>204.95</v>
      </c>
      <c r="L200" s="38"/>
    </row>
    <row r="201" spans="1:12" ht="25.5" customHeight="1">
      <c r="A201" s="48"/>
      <c r="B201" s="17">
        <v>43267</v>
      </c>
      <c r="C201" s="50"/>
      <c r="D201" s="50"/>
      <c r="E201" s="52"/>
      <c r="F201" s="52"/>
      <c r="G201" s="52"/>
      <c r="H201" s="43"/>
      <c r="I201" s="43"/>
      <c r="J201" s="28">
        <f>J200-0.25</f>
        <v>17.8</v>
      </c>
      <c r="K201" s="45"/>
      <c r="L201" s="46"/>
    </row>
    <row r="202" spans="1:12" ht="25.5" customHeight="1">
      <c r="A202" s="47">
        <f>+B202</f>
        <v>43282</v>
      </c>
      <c r="B202" s="34">
        <v>43282</v>
      </c>
      <c r="C202" s="49">
        <f>D200+1</f>
        <v>43250</v>
      </c>
      <c r="D202" s="49">
        <v>43278</v>
      </c>
      <c r="E202" s="51">
        <v>73.734698100000031</v>
      </c>
      <c r="F202" s="51">
        <v>67.677219047619047</v>
      </c>
      <c r="G202" s="51">
        <f>ROUND(E202,2)*ROUND(F202,2)</f>
        <v>4990.0464000000011</v>
      </c>
      <c r="H202" s="42">
        <v>554.29999999999995</v>
      </c>
      <c r="I202" s="42">
        <v>85.316000000000003</v>
      </c>
      <c r="J202" s="28">
        <v>16.22</v>
      </c>
      <c r="K202" s="37">
        <v>257.74</v>
      </c>
      <c r="L202" s="38"/>
    </row>
    <row r="203" spans="1:12" ht="25.5" customHeight="1">
      <c r="A203" s="48"/>
      <c r="B203" s="17">
        <v>43297</v>
      </c>
      <c r="C203" s="50"/>
      <c r="D203" s="50"/>
      <c r="E203" s="52"/>
      <c r="F203" s="52"/>
      <c r="G203" s="52"/>
      <c r="H203" s="43"/>
      <c r="I203" s="43"/>
      <c r="J203" s="28">
        <f>J202-0.25</f>
        <v>15.969999999999999</v>
      </c>
      <c r="K203" s="45"/>
      <c r="L203" s="46"/>
    </row>
    <row r="204" spans="1:12" ht="25.5" customHeight="1">
      <c r="A204" s="47">
        <f>+B204</f>
        <v>43313</v>
      </c>
      <c r="B204" s="34">
        <v>43313</v>
      </c>
      <c r="C204" s="49">
        <f>D202+1</f>
        <v>43279</v>
      </c>
      <c r="D204" s="49">
        <v>43308</v>
      </c>
      <c r="E204" s="51">
        <v>73.644776181818173</v>
      </c>
      <c r="F204" s="51">
        <v>68.700372727272736</v>
      </c>
      <c r="G204" s="51">
        <f>ROUND(E204,2)*ROUND(F204,2)</f>
        <v>5059.0680000000002</v>
      </c>
      <c r="H204" s="42">
        <v>563.63636363636363</v>
      </c>
      <c r="I204" s="42">
        <v>85.562727272727273</v>
      </c>
      <c r="J204" s="28">
        <v>16.420000000000002</v>
      </c>
      <c r="K204" s="37">
        <v>291.48</v>
      </c>
      <c r="L204" s="38"/>
    </row>
    <row r="205" spans="1:12" ht="25.5" customHeight="1">
      <c r="A205" s="48"/>
      <c r="B205" s="17">
        <v>43328</v>
      </c>
      <c r="C205" s="50"/>
      <c r="D205" s="50"/>
      <c r="E205" s="52"/>
      <c r="F205" s="52"/>
      <c r="G205" s="52"/>
      <c r="H205" s="43"/>
      <c r="I205" s="43"/>
      <c r="J205" s="28">
        <f>J204-0.25</f>
        <v>16.170000000000002</v>
      </c>
      <c r="K205" s="45"/>
      <c r="L205" s="46"/>
    </row>
    <row r="206" spans="1:12" ht="25.5" customHeight="1">
      <c r="A206" s="47">
        <f>+B206</f>
        <v>43344</v>
      </c>
      <c r="B206" s="34">
        <v>43344</v>
      </c>
      <c r="C206" s="49">
        <f>D204+1</f>
        <v>43309</v>
      </c>
      <c r="D206" s="49">
        <v>43341</v>
      </c>
      <c r="E206" s="51">
        <v>72.301971500000008</v>
      </c>
      <c r="F206" s="51">
        <v>69.33158499999999</v>
      </c>
      <c r="G206" s="51">
        <f>ROUND(E206,2)*ROUND(F206,2)</f>
        <v>5012.5589999999993</v>
      </c>
      <c r="H206" s="42">
        <v>586.61904761904759</v>
      </c>
      <c r="I206" s="42">
        <v>85.514761904761912</v>
      </c>
      <c r="J206" s="28">
        <v>16.16</v>
      </c>
      <c r="K206" s="37">
        <v>320.49</v>
      </c>
      <c r="L206" s="38"/>
    </row>
    <row r="207" spans="1:12" ht="25.5" customHeight="1">
      <c r="A207" s="48"/>
      <c r="B207" s="17">
        <v>43359</v>
      </c>
      <c r="C207" s="50"/>
      <c r="D207" s="50"/>
      <c r="E207" s="52"/>
      <c r="F207" s="52"/>
      <c r="G207" s="52"/>
      <c r="H207" s="43"/>
      <c r="I207" s="43"/>
      <c r="J207" s="28">
        <f>J206-0.25</f>
        <v>15.91</v>
      </c>
      <c r="K207" s="45"/>
      <c r="L207" s="46"/>
    </row>
    <row r="208" spans="1:12" ht="25.5" customHeight="1">
      <c r="A208" s="47">
        <f>+B208</f>
        <v>43374</v>
      </c>
      <c r="B208" s="34">
        <v>43374</v>
      </c>
      <c r="C208" s="49">
        <f>D206+1</f>
        <v>43342</v>
      </c>
      <c r="D208" s="49">
        <v>43369</v>
      </c>
      <c r="E208" s="51">
        <v>77.381034812500005</v>
      </c>
      <c r="F208" s="51">
        <v>72.018644444444448</v>
      </c>
      <c r="G208" s="51">
        <f>ROUND(E208,2)*ROUND(F208,2)</f>
        <v>5572.9075999999995</v>
      </c>
      <c r="H208" s="42">
        <v>617.79999999999995</v>
      </c>
      <c r="I208" s="42">
        <v>89.64400000000002</v>
      </c>
      <c r="J208" s="28">
        <v>19.09</v>
      </c>
      <c r="K208" s="37">
        <v>376.6</v>
      </c>
      <c r="L208" s="38"/>
    </row>
    <row r="209" spans="1:12" ht="25.5" customHeight="1">
      <c r="A209" s="48"/>
      <c r="B209" s="17">
        <v>43389</v>
      </c>
      <c r="C209" s="50"/>
      <c r="D209" s="50"/>
      <c r="E209" s="52"/>
      <c r="F209" s="52"/>
      <c r="G209" s="52"/>
      <c r="H209" s="43"/>
      <c r="I209" s="43"/>
      <c r="J209" s="28">
        <f>J208-0.25</f>
        <v>18.84</v>
      </c>
      <c r="K209" s="45"/>
      <c r="L209" s="46"/>
    </row>
    <row r="210" spans="1:12" ht="25.5" customHeight="1">
      <c r="A210" s="47">
        <f>+B210</f>
        <v>43405</v>
      </c>
      <c r="B210" s="34">
        <v>43405</v>
      </c>
      <c r="C210" s="49">
        <f>D208+1</f>
        <v>43370</v>
      </c>
      <c r="D210" s="49">
        <v>43402</v>
      </c>
      <c r="E210" s="51">
        <v>80.536156880434802</v>
      </c>
      <c r="F210" s="51">
        <v>73.519609523809521</v>
      </c>
      <c r="G210" s="51">
        <f>ROUND(E210,2)*ROUND(F210,2)</f>
        <v>5921.3008</v>
      </c>
      <c r="H210" s="42">
        <v>652.04347826086962</v>
      </c>
      <c r="I210" s="42">
        <v>93.393913043478264</v>
      </c>
      <c r="J210" s="28">
        <v>21.23</v>
      </c>
      <c r="K210" s="53">
        <v>433.66</v>
      </c>
      <c r="L210" s="54"/>
    </row>
    <row r="211" spans="1:12" ht="25.5" customHeight="1">
      <c r="A211" s="48"/>
      <c r="B211" s="17">
        <v>43420</v>
      </c>
      <c r="C211" s="50"/>
      <c r="D211" s="50"/>
      <c r="E211" s="52"/>
      <c r="F211" s="52"/>
      <c r="G211" s="52"/>
      <c r="H211" s="43"/>
      <c r="I211" s="43"/>
      <c r="J211" s="28">
        <f>J210-0.25</f>
        <v>20.98</v>
      </c>
      <c r="K211" s="53">
        <v>435.08</v>
      </c>
      <c r="L211" s="54"/>
    </row>
    <row r="212" spans="1:12" ht="27.75" customHeight="1">
      <c r="A212" s="47">
        <f>+B212</f>
        <v>43435</v>
      </c>
      <c r="B212" s="34">
        <v>43435</v>
      </c>
      <c r="C212" s="49">
        <f>D210+1</f>
        <v>43403</v>
      </c>
      <c r="D212" s="49">
        <v>43432</v>
      </c>
      <c r="E212" s="51">
        <v>67.069338583333348</v>
      </c>
      <c r="F212" s="51">
        <v>72.298194444444448</v>
      </c>
      <c r="G212" s="51">
        <f>ROUND(E212,2)*ROUND(F212,2)</f>
        <v>4849.1609999999991</v>
      </c>
      <c r="H212" s="42">
        <v>542.80952380952385</v>
      </c>
      <c r="I212" s="42">
        <v>82.800952380952381</v>
      </c>
      <c r="J212" s="28">
        <v>15.28</v>
      </c>
      <c r="K212" s="37">
        <v>308.60000000000002</v>
      </c>
      <c r="L212" s="38"/>
    </row>
    <row r="213" spans="1:12" ht="25.5" customHeight="1">
      <c r="A213" s="48"/>
      <c r="B213" s="17">
        <v>43389</v>
      </c>
      <c r="C213" s="50"/>
      <c r="D213" s="50"/>
      <c r="E213" s="52"/>
      <c r="F213" s="52"/>
      <c r="G213" s="52"/>
      <c r="H213" s="43"/>
      <c r="I213" s="43"/>
      <c r="J213" s="28">
        <f>J212-0.25</f>
        <v>15.03</v>
      </c>
      <c r="K213" s="45"/>
      <c r="L213" s="46"/>
    </row>
    <row r="214" spans="1:12" ht="27.75" customHeight="1">
      <c r="A214" s="47">
        <f>+B214</f>
        <v>43466</v>
      </c>
      <c r="B214" s="34">
        <v>43466</v>
      </c>
      <c r="C214" s="49">
        <f>D212+1</f>
        <v>43433</v>
      </c>
      <c r="D214" s="49">
        <v>43461</v>
      </c>
      <c r="E214" s="51">
        <v>58.158828861111111</v>
      </c>
      <c r="F214" s="51">
        <v>70.721190000000007</v>
      </c>
      <c r="G214" s="51">
        <f>ROUND(E214,2)*ROUND(F214,2)</f>
        <v>4113.0751999999993</v>
      </c>
      <c r="H214" s="42">
        <v>437.94736842105266</v>
      </c>
      <c r="I214" s="42">
        <v>69.125789473684208</v>
      </c>
      <c r="J214" s="28">
        <v>8.0299999999999994</v>
      </c>
      <c r="K214" s="37">
        <v>194.01</v>
      </c>
      <c r="L214" s="38"/>
    </row>
    <row r="215" spans="1:12" ht="25.5" customHeight="1">
      <c r="A215" s="48"/>
      <c r="B215" s="17">
        <v>43481</v>
      </c>
      <c r="C215" s="50"/>
      <c r="D215" s="50"/>
      <c r="E215" s="52"/>
      <c r="F215" s="52"/>
      <c r="G215" s="52"/>
      <c r="H215" s="43"/>
      <c r="I215" s="43"/>
      <c r="J215" s="28">
        <f>J214-0.25</f>
        <v>7.7799999999999994</v>
      </c>
      <c r="K215" s="45"/>
      <c r="L215" s="46"/>
    </row>
    <row r="216" spans="1:12" ht="27.75" customHeight="1">
      <c r="A216" s="47">
        <f>+B216</f>
        <v>43497</v>
      </c>
      <c r="B216" s="34">
        <v>43497</v>
      </c>
      <c r="C216" s="49">
        <f>D214+1</f>
        <v>43462</v>
      </c>
      <c r="D216" s="49">
        <v>43494</v>
      </c>
      <c r="E216" s="51">
        <v>58.708137654761899</v>
      </c>
      <c r="F216" s="51">
        <v>70.623886956521744</v>
      </c>
      <c r="G216" s="51">
        <f>ROUND(E216,2)*ROUND(F216,2)</f>
        <v>4146.1002000000008</v>
      </c>
      <c r="H216" s="42">
        <v>424.14285714285717</v>
      </c>
      <c r="I216" s="42">
        <v>68.718095238095245</v>
      </c>
      <c r="J216" s="28">
        <v>7.33</v>
      </c>
      <c r="K216" s="37">
        <v>165.47</v>
      </c>
      <c r="L216" s="38"/>
    </row>
    <row r="217" spans="1:12" ht="25.5" customHeight="1">
      <c r="A217" s="48"/>
      <c r="B217" s="17">
        <v>43512</v>
      </c>
      <c r="C217" s="50"/>
      <c r="D217" s="50"/>
      <c r="E217" s="52"/>
      <c r="F217" s="52"/>
      <c r="G217" s="52"/>
      <c r="H217" s="43"/>
      <c r="I217" s="43"/>
      <c r="J217" s="28">
        <f>J216-0.25</f>
        <v>7.08</v>
      </c>
      <c r="K217" s="45"/>
      <c r="L217" s="46"/>
    </row>
    <row r="218" spans="1:12" ht="27.75" customHeight="1">
      <c r="A218" s="47">
        <f>+B218</f>
        <v>43525</v>
      </c>
      <c r="B218" s="34">
        <v>43525</v>
      </c>
      <c r="C218" s="49">
        <f>D216+1</f>
        <v>43495</v>
      </c>
      <c r="D218" s="49">
        <v>43522</v>
      </c>
      <c r="E218" s="51">
        <v>64.101036375000021</v>
      </c>
      <c r="F218" s="51">
        <v>71.217342105263143</v>
      </c>
      <c r="G218" s="51">
        <f>ROUND(E218,2)*ROUND(F218,2)</f>
        <v>4565.2019999999993</v>
      </c>
      <c r="H218" s="42">
        <v>454.22222222222223</v>
      </c>
      <c r="I218" s="42">
        <v>75.221666666666664</v>
      </c>
      <c r="J218" s="28">
        <v>10.26</v>
      </c>
      <c r="K218" s="37">
        <v>205.89</v>
      </c>
      <c r="L218" s="38"/>
    </row>
    <row r="219" spans="1:12" ht="25.5" customHeight="1">
      <c r="A219" s="48"/>
      <c r="B219" s="17">
        <v>43540</v>
      </c>
      <c r="C219" s="50"/>
      <c r="D219" s="50"/>
      <c r="E219" s="52"/>
      <c r="F219" s="52"/>
      <c r="G219" s="52"/>
      <c r="H219" s="43"/>
      <c r="I219" s="43"/>
      <c r="J219" s="28">
        <f>J218-0.25</f>
        <v>10.01</v>
      </c>
      <c r="K219" s="45"/>
      <c r="L219" s="46"/>
    </row>
    <row r="220" spans="1:12" ht="27.75" customHeight="1">
      <c r="A220" s="47">
        <f>+B220</f>
        <v>43556</v>
      </c>
      <c r="B220" s="34">
        <v>43556</v>
      </c>
      <c r="C220" s="49">
        <f>D218+1</f>
        <v>43523</v>
      </c>
      <c r="D220" s="49">
        <v>43551</v>
      </c>
      <c r="E220" s="51">
        <v>66.603873619047619</v>
      </c>
      <c r="F220" s="51">
        <v>69.698989473684193</v>
      </c>
      <c r="G220" s="51">
        <f>ROUND(E220,2)*ROUND(F220,2)</f>
        <v>4642.0199999999995</v>
      </c>
      <c r="H220" s="42">
        <v>503.23809523809524</v>
      </c>
      <c r="I220" s="42">
        <v>77.847619047619062</v>
      </c>
      <c r="J220" s="28">
        <v>10.16</v>
      </c>
      <c r="K220" s="37">
        <v>210.64</v>
      </c>
      <c r="L220" s="38"/>
    </row>
    <row r="221" spans="1:12" ht="25.5" customHeight="1">
      <c r="A221" s="48"/>
      <c r="B221" s="17">
        <v>43540</v>
      </c>
      <c r="C221" s="50"/>
      <c r="D221" s="50"/>
      <c r="E221" s="52"/>
      <c r="F221" s="52"/>
      <c r="G221" s="52"/>
      <c r="H221" s="43"/>
      <c r="I221" s="43"/>
      <c r="J221" s="28">
        <f>J220-0.25</f>
        <v>9.91</v>
      </c>
      <c r="K221" s="45"/>
      <c r="L221" s="46"/>
    </row>
    <row r="222" spans="1:12" ht="27.75" customHeight="1">
      <c r="A222" s="47">
        <f>+B222</f>
        <v>43586</v>
      </c>
      <c r="B222" s="34">
        <v>43586</v>
      </c>
      <c r="C222" s="49">
        <f>D220+1</f>
        <v>43552</v>
      </c>
      <c r="D222" s="49">
        <v>43580</v>
      </c>
      <c r="E222" s="51">
        <v>70.412270842105272</v>
      </c>
      <c r="F222" s="51">
        <v>69.327061111111121</v>
      </c>
      <c r="G222" s="51">
        <f>ROUND(E222,2)*ROUND(F222,2)</f>
        <v>4881.5252999999993</v>
      </c>
      <c r="H222" s="42">
        <v>525.1</v>
      </c>
      <c r="I222" s="42">
        <v>80.420500000000004</v>
      </c>
      <c r="J222" s="28">
        <v>10.48</v>
      </c>
      <c r="K222" s="37">
        <v>216.36</v>
      </c>
      <c r="L222" s="38"/>
    </row>
    <row r="223" spans="1:12" ht="25.5" customHeight="1">
      <c r="A223" s="48"/>
      <c r="B223" s="17">
        <v>43601</v>
      </c>
      <c r="C223" s="50"/>
      <c r="D223" s="50"/>
      <c r="E223" s="52"/>
      <c r="F223" s="52"/>
      <c r="G223" s="52"/>
      <c r="H223" s="43"/>
      <c r="I223" s="43"/>
      <c r="J223" s="28">
        <f>J222-0.25</f>
        <v>10.23</v>
      </c>
      <c r="K223" s="45"/>
      <c r="L223" s="46"/>
    </row>
    <row r="224" spans="1:12" ht="27.75" customHeight="1">
      <c r="A224" s="47">
        <f>+B224</f>
        <v>43617</v>
      </c>
      <c r="B224" s="34">
        <v>43617</v>
      </c>
      <c r="C224" s="49">
        <f>D222+1</f>
        <v>43581</v>
      </c>
      <c r="D224" s="49">
        <v>43614</v>
      </c>
      <c r="E224" s="51">
        <v>70.736594374999981</v>
      </c>
      <c r="F224" s="51">
        <v>69.790863636363625</v>
      </c>
      <c r="G224" s="51">
        <f>ROUND(E224,2)*ROUND(F224,2)</f>
        <v>4936.9445999999998</v>
      </c>
      <c r="H224" s="42">
        <v>527.86363636363637</v>
      </c>
      <c r="I224" s="42">
        <v>80.050909090909101</v>
      </c>
      <c r="J224" s="28">
        <v>9.8000000000000007</v>
      </c>
      <c r="K224" s="37">
        <v>240.13</v>
      </c>
      <c r="L224" s="38"/>
    </row>
    <row r="225" spans="1:12" ht="25.5" customHeight="1">
      <c r="A225" s="48"/>
      <c r="B225" s="17">
        <v>43632</v>
      </c>
      <c r="C225" s="50"/>
      <c r="D225" s="50"/>
      <c r="E225" s="52"/>
      <c r="F225" s="52"/>
      <c r="G225" s="52"/>
      <c r="H225" s="43"/>
      <c r="I225" s="43"/>
      <c r="J225" s="28">
        <f>J224-0.25</f>
        <v>9.5500000000000007</v>
      </c>
      <c r="K225" s="45"/>
      <c r="L225" s="46"/>
    </row>
    <row r="226" spans="1:12" ht="27.75" customHeight="1">
      <c r="A226" s="47">
        <f>+B226</f>
        <v>43647</v>
      </c>
      <c r="B226" s="34">
        <v>43647</v>
      </c>
      <c r="C226" s="49">
        <f>D224+1</f>
        <v>43615</v>
      </c>
      <c r="D226" s="49">
        <v>43642</v>
      </c>
      <c r="E226" s="51">
        <v>62.460450000000002</v>
      </c>
      <c r="F226" s="51">
        <v>69.515252631578932</v>
      </c>
      <c r="G226" s="51">
        <f>ROUND(E226,2)*ROUND(F226,2)</f>
        <v>4342.2191999999995</v>
      </c>
      <c r="H226" s="42">
        <v>432.26315789473682</v>
      </c>
      <c r="I226" s="42">
        <v>72.542631578947365</v>
      </c>
      <c r="J226" s="28">
        <v>5.79</v>
      </c>
      <c r="K226" s="37">
        <v>142.65</v>
      </c>
      <c r="L226" s="38"/>
    </row>
    <row r="227" spans="1:12" ht="25.5" customHeight="1">
      <c r="A227" s="48"/>
      <c r="B227" s="17">
        <v>43662</v>
      </c>
      <c r="C227" s="50"/>
      <c r="D227" s="50"/>
      <c r="E227" s="52"/>
      <c r="F227" s="52"/>
      <c r="G227" s="52"/>
      <c r="H227" s="43"/>
      <c r="I227" s="43"/>
      <c r="J227" s="28">
        <f>J226-0.25</f>
        <v>5.54</v>
      </c>
      <c r="K227" s="45"/>
      <c r="L227" s="46"/>
    </row>
    <row r="228" spans="1:12" ht="27.75" customHeight="1">
      <c r="A228" s="47">
        <f>+B228</f>
        <v>43678</v>
      </c>
      <c r="B228" s="34">
        <v>43678</v>
      </c>
      <c r="C228" s="49">
        <f>D226+1</f>
        <v>43643</v>
      </c>
      <c r="D228" s="49">
        <v>43675</v>
      </c>
      <c r="E228" s="51">
        <v>63.720728804347843</v>
      </c>
      <c r="F228" s="51">
        <v>68.831465217391298</v>
      </c>
      <c r="G228" s="51">
        <f>ROUND(E228,2)*ROUND(F228,2)</f>
        <v>4385.8476000000001</v>
      </c>
      <c r="H228" s="42">
        <v>368.04347826086956</v>
      </c>
      <c r="I228" s="42">
        <v>76.519130434782625</v>
      </c>
      <c r="J228" s="28">
        <v>6.71</v>
      </c>
      <c r="K228" s="37">
        <f>51.74+19.97-21</f>
        <v>50.710000000000008</v>
      </c>
      <c r="L228" s="38"/>
    </row>
    <row r="229" spans="1:12" ht="25.5" customHeight="1">
      <c r="A229" s="48"/>
      <c r="B229" s="17">
        <v>43693</v>
      </c>
      <c r="C229" s="50"/>
      <c r="D229" s="50"/>
      <c r="E229" s="52"/>
      <c r="F229" s="52"/>
      <c r="G229" s="52"/>
      <c r="H229" s="43"/>
      <c r="I229" s="43"/>
      <c r="J229" s="28">
        <f>J228-0.25</f>
        <v>6.46</v>
      </c>
      <c r="K229" s="45"/>
      <c r="L229" s="46"/>
    </row>
    <row r="230" spans="1:12" ht="27.75" customHeight="1">
      <c r="A230" s="47">
        <f>+B230</f>
        <v>43709</v>
      </c>
      <c r="B230" s="34">
        <v>43709</v>
      </c>
      <c r="C230" s="49">
        <f>D228+1</f>
        <v>43676</v>
      </c>
      <c r="D230" s="49">
        <v>43705</v>
      </c>
      <c r="E230" s="51">
        <v>59.811256578947379</v>
      </c>
      <c r="F230" s="51">
        <v>70.838254999999975</v>
      </c>
      <c r="G230" s="51">
        <f>ROUND(E230,2)*ROUND(F230,2)</f>
        <v>4236.9404000000004</v>
      </c>
      <c r="H230" s="42">
        <v>363.9</v>
      </c>
      <c r="I230" s="42">
        <v>73.117499999999993</v>
      </c>
      <c r="J230" s="28">
        <v>5.73</v>
      </c>
      <c r="K230" s="37">
        <f>79.62-21</f>
        <v>58.620000000000005</v>
      </c>
      <c r="L230" s="38"/>
    </row>
    <row r="231" spans="1:12" ht="25.5" customHeight="1">
      <c r="A231" s="48"/>
      <c r="B231" s="17">
        <v>43724</v>
      </c>
      <c r="C231" s="50"/>
      <c r="D231" s="50"/>
      <c r="E231" s="52"/>
      <c r="F231" s="52"/>
      <c r="G231" s="52"/>
      <c r="H231" s="43"/>
      <c r="I231" s="43"/>
      <c r="J231" s="28">
        <f>J230-0.25</f>
        <v>5.48</v>
      </c>
      <c r="K231" s="45"/>
      <c r="L231" s="46"/>
    </row>
    <row r="232" spans="1:12" ht="27.75" customHeight="1">
      <c r="A232" s="47">
        <f>+B232</f>
        <v>43739</v>
      </c>
      <c r="B232" s="34">
        <v>43739</v>
      </c>
      <c r="C232" s="49">
        <f>D230+1</f>
        <v>43706</v>
      </c>
      <c r="D232" s="49">
        <v>43734</v>
      </c>
      <c r="E232" s="51">
        <v>61.525185119047634</v>
      </c>
      <c r="F232" s="51">
        <v>71.451168421052628</v>
      </c>
      <c r="G232" s="51">
        <f>ROUND(E232,2)*ROUND(F232,2)</f>
        <v>4396.3185000000003</v>
      </c>
      <c r="H232" s="42">
        <v>356.76190476190476</v>
      </c>
      <c r="I232" s="42">
        <v>75.476666666666659</v>
      </c>
      <c r="J232" s="28">
        <v>6.77</v>
      </c>
      <c r="K232" s="37">
        <f>87.05-21</f>
        <v>66.05</v>
      </c>
      <c r="L232" s="38"/>
    </row>
    <row r="233" spans="1:12" ht="25.5" customHeight="1">
      <c r="A233" s="48"/>
      <c r="B233" s="17">
        <v>43754</v>
      </c>
      <c r="C233" s="50"/>
      <c r="D233" s="50"/>
      <c r="E233" s="52"/>
      <c r="F233" s="52"/>
      <c r="G233" s="52"/>
      <c r="H233" s="43"/>
      <c r="I233" s="43"/>
      <c r="J233" s="28">
        <f>J232-0.25</f>
        <v>6.52</v>
      </c>
      <c r="K233" s="45"/>
      <c r="L233" s="46"/>
    </row>
    <row r="234" spans="1:12" ht="27.75" customHeight="1">
      <c r="A234" s="47">
        <f>+B234</f>
        <v>43770</v>
      </c>
      <c r="B234" s="34">
        <v>43770</v>
      </c>
      <c r="C234" s="49">
        <f>D232+1</f>
        <v>43735</v>
      </c>
      <c r="D234" s="49">
        <v>43767</v>
      </c>
      <c r="E234" s="51">
        <v>59.770167045454556</v>
      </c>
      <c r="F234" s="51">
        <v>71.024821052631566</v>
      </c>
      <c r="G234" s="51">
        <f>ROUND(E234,2)*ROUND(F234,2)</f>
        <v>4244.8653999999997</v>
      </c>
      <c r="H234" s="42">
        <v>422.36363636363637</v>
      </c>
      <c r="I234" s="42">
        <v>72.73590909090909</v>
      </c>
      <c r="J234" s="28">
        <v>4.91</v>
      </c>
      <c r="K234" s="37">
        <f>155.9-21</f>
        <v>134.9</v>
      </c>
      <c r="L234" s="38"/>
    </row>
    <row r="235" spans="1:12" ht="25.5" customHeight="1">
      <c r="A235" s="48"/>
      <c r="B235" s="17">
        <v>43785</v>
      </c>
      <c r="C235" s="50"/>
      <c r="D235" s="50"/>
      <c r="E235" s="52"/>
      <c r="F235" s="52"/>
      <c r="G235" s="52"/>
      <c r="H235" s="43"/>
      <c r="I235" s="43"/>
      <c r="J235" s="28">
        <f>J234-0.25</f>
        <v>4.66</v>
      </c>
      <c r="K235" s="45"/>
      <c r="L235" s="46"/>
    </row>
    <row r="236" spans="1:12" ht="27.75" customHeight="1">
      <c r="A236" s="47">
        <f>+B236</f>
        <v>43800</v>
      </c>
      <c r="B236" s="34">
        <v>43800</v>
      </c>
      <c r="C236" s="49">
        <f>D234+1</f>
        <v>43768</v>
      </c>
      <c r="D236" s="49">
        <v>43796</v>
      </c>
      <c r="E236" s="51">
        <v>62.266810714285718</v>
      </c>
      <c r="F236" s="51">
        <v>71.379734999999997</v>
      </c>
      <c r="G236" s="51">
        <f>ROUND(E236,2)*ROUND(F236,2)</f>
        <v>4444.8325999999997</v>
      </c>
      <c r="H236" s="42">
        <v>438.04761904761904</v>
      </c>
      <c r="I236" s="42">
        <v>72.317142857142855</v>
      </c>
      <c r="J236" s="28">
        <v>4.4400000000000004</v>
      </c>
      <c r="K236" s="37">
        <f>164.76-21</f>
        <v>143.76</v>
      </c>
      <c r="L236" s="38"/>
    </row>
    <row r="237" spans="1:12" ht="25.5" customHeight="1">
      <c r="A237" s="48"/>
      <c r="B237" s="17">
        <v>43815</v>
      </c>
      <c r="C237" s="50"/>
      <c r="D237" s="50"/>
      <c r="E237" s="52"/>
      <c r="F237" s="52"/>
      <c r="G237" s="52"/>
      <c r="H237" s="43"/>
      <c r="I237" s="43"/>
      <c r="J237" s="28">
        <f>J236-0.25</f>
        <v>4.1900000000000004</v>
      </c>
      <c r="K237" s="45"/>
      <c r="L237" s="46"/>
    </row>
    <row r="238" spans="1:12" ht="27.75" customHeight="1">
      <c r="A238" s="47">
        <f>+B238</f>
        <v>43831</v>
      </c>
      <c r="B238" s="34">
        <v>43831</v>
      </c>
      <c r="C238" s="49">
        <f>D236+1</f>
        <v>43797</v>
      </c>
      <c r="D238" s="49">
        <v>43828</v>
      </c>
      <c r="E238" s="51">
        <v>65.114129375000005</v>
      </c>
      <c r="F238" s="51">
        <v>71.222190476190477</v>
      </c>
      <c r="G238" s="51">
        <f>ROUND(E238,2)*ROUND(F238,2)</f>
        <v>4637.1341999999995</v>
      </c>
      <c r="H238" s="42">
        <v>448.04761904761904</v>
      </c>
      <c r="I238" s="42">
        <v>74.535714285714278</v>
      </c>
      <c r="J238" s="28">
        <v>5.08</v>
      </c>
      <c r="K238" s="37">
        <f>178.86-21</f>
        <v>157.86000000000001</v>
      </c>
      <c r="L238" s="38"/>
    </row>
    <row r="239" spans="1:12" ht="25.5" customHeight="1">
      <c r="A239" s="48"/>
      <c r="B239" s="17">
        <v>43846</v>
      </c>
      <c r="C239" s="50"/>
      <c r="D239" s="50"/>
      <c r="E239" s="52"/>
      <c r="F239" s="52"/>
      <c r="G239" s="52"/>
      <c r="H239" s="43"/>
      <c r="I239" s="43"/>
      <c r="J239" s="28">
        <f>J238-0.25</f>
        <v>4.83</v>
      </c>
      <c r="K239" s="45"/>
      <c r="L239" s="46"/>
    </row>
    <row r="240" spans="1:12" ht="27.75" customHeight="1">
      <c r="A240" s="47">
        <f>+B240</f>
        <v>43862</v>
      </c>
      <c r="B240" s="34">
        <v>43862</v>
      </c>
      <c r="C240" s="49">
        <f>D238+1</f>
        <v>43829</v>
      </c>
      <c r="D240" s="49">
        <v>43859</v>
      </c>
      <c r="E240" s="51">
        <v>65.222747619047624</v>
      </c>
      <c r="F240" s="51">
        <v>71.297786956521747</v>
      </c>
      <c r="G240" s="51">
        <f>ROUND(E240,2)*ROUND(F240,2)</f>
        <v>4650.1859999999997</v>
      </c>
      <c r="H240" s="42">
        <v>567.52380952380952</v>
      </c>
      <c r="I240" s="42">
        <v>73.936666666666667</v>
      </c>
      <c r="J240" s="28">
        <v>4.6399999999999997</v>
      </c>
      <c r="K240" s="44">
        <f>174.86-21</f>
        <v>153.86000000000001</v>
      </c>
      <c r="L240" s="44"/>
    </row>
    <row r="241" spans="1:12" ht="25.5" customHeight="1">
      <c r="A241" s="48"/>
      <c r="B241" s="17">
        <v>43877</v>
      </c>
      <c r="C241" s="50"/>
      <c r="D241" s="50"/>
      <c r="E241" s="52"/>
      <c r="F241" s="52"/>
      <c r="G241" s="52"/>
      <c r="H241" s="43"/>
      <c r="I241" s="43"/>
      <c r="J241" s="28">
        <f>J240-0.25</f>
        <v>4.3899999999999997</v>
      </c>
      <c r="K241" s="44" t="s">
        <v>44</v>
      </c>
      <c r="L241" s="44"/>
    </row>
    <row r="242" spans="1:12" ht="27.75" customHeight="1">
      <c r="A242" s="29">
        <f t="shared" ref="A242:A281" si="9">+B242</f>
        <v>43891</v>
      </c>
      <c r="B242" s="34">
        <v>43891</v>
      </c>
      <c r="C242" s="30">
        <f>D240+1</f>
        <v>43860</v>
      </c>
      <c r="D242" s="30">
        <v>43887</v>
      </c>
      <c r="E242" s="31">
        <v>55.398033750000003</v>
      </c>
      <c r="F242" s="31">
        <v>71.443233333333353</v>
      </c>
      <c r="G242" s="31">
        <f t="shared" ref="G242:G281" si="10">ROUND(E242,2)*ROUND(F242,2)</f>
        <v>3957.7759999999998</v>
      </c>
      <c r="H242" s="33">
        <v>534.1</v>
      </c>
      <c r="I242" s="33">
        <v>61.949500000000015</v>
      </c>
      <c r="J242" s="28" t="s">
        <v>45</v>
      </c>
      <c r="K242" s="37">
        <v>231</v>
      </c>
      <c r="L242" s="38"/>
    </row>
    <row r="243" spans="1:12" ht="27.75" customHeight="1">
      <c r="A243" s="29">
        <f t="shared" si="9"/>
        <v>43922</v>
      </c>
      <c r="B243" s="34">
        <v>43922</v>
      </c>
      <c r="C243" s="30">
        <f t="shared" ref="C243:C249" si="11">D242+1</f>
        <v>43888</v>
      </c>
      <c r="D243" s="30">
        <v>43917</v>
      </c>
      <c r="E243" s="31">
        <v>35.934346022727276</v>
      </c>
      <c r="F243" s="31">
        <v>74.004244999999997</v>
      </c>
      <c r="G243" s="31">
        <f t="shared" si="10"/>
        <v>2658.82</v>
      </c>
      <c r="H243" s="33">
        <v>466.27272727272725</v>
      </c>
      <c r="I243" s="33">
        <v>38.949999999999996</v>
      </c>
      <c r="J243" s="28" t="s">
        <v>45</v>
      </c>
      <c r="K243" s="37">
        <v>162.43</v>
      </c>
      <c r="L243" s="38"/>
    </row>
    <row r="244" spans="1:12" ht="27.75" customHeight="1">
      <c r="A244" s="29">
        <f t="shared" si="9"/>
        <v>43952</v>
      </c>
      <c r="B244" s="34">
        <v>43952</v>
      </c>
      <c r="C244" s="30">
        <f t="shared" si="11"/>
        <v>43918</v>
      </c>
      <c r="D244" s="30">
        <v>43949</v>
      </c>
      <c r="E244" s="31">
        <v>20.200820149999998</v>
      </c>
      <c r="F244" s="31">
        <v>76.231776470588244</v>
      </c>
      <c r="G244" s="31">
        <f t="shared" si="10"/>
        <v>1539.846</v>
      </c>
      <c r="H244" s="33">
        <v>257.33333333333331</v>
      </c>
      <c r="I244" s="33">
        <v>16.937142857142859</v>
      </c>
      <c r="J244" s="28" t="s">
        <v>45</v>
      </c>
      <c r="K244" s="37" t="s">
        <v>46</v>
      </c>
      <c r="L244" s="38"/>
    </row>
    <row r="245" spans="1:12" ht="27.75" customHeight="1">
      <c r="A245" s="29">
        <f t="shared" si="9"/>
        <v>43983</v>
      </c>
      <c r="B245" s="34">
        <v>43983</v>
      </c>
      <c r="C245" s="30">
        <f t="shared" si="11"/>
        <v>43950</v>
      </c>
      <c r="D245" s="30">
        <v>43978</v>
      </c>
      <c r="E245" s="31">
        <v>28.829994029411765</v>
      </c>
      <c r="F245" s="31">
        <v>75.62788333333333</v>
      </c>
      <c r="G245" s="31">
        <f t="shared" si="10"/>
        <v>2180.4128999999998</v>
      </c>
      <c r="H245" s="33">
        <v>328.44444444444446</v>
      </c>
      <c r="I245" s="33">
        <v>21.316111111111113</v>
      </c>
      <c r="J245" s="28" t="s">
        <v>45</v>
      </c>
      <c r="K245" s="37" t="s">
        <v>46</v>
      </c>
      <c r="L245" s="38"/>
    </row>
    <row r="246" spans="1:12" ht="27.75" customHeight="1">
      <c r="A246" s="29">
        <f t="shared" si="9"/>
        <v>44013</v>
      </c>
      <c r="B246" s="34">
        <v>44013</v>
      </c>
      <c r="C246" s="30">
        <f t="shared" si="11"/>
        <v>43979</v>
      </c>
      <c r="D246" s="30">
        <v>44008</v>
      </c>
      <c r="E246" s="31">
        <v>39.962404590909095</v>
      </c>
      <c r="F246" s="31">
        <v>75.740109090909087</v>
      </c>
      <c r="G246" s="31">
        <f t="shared" si="10"/>
        <v>3026.5704000000001</v>
      </c>
      <c r="H246" s="33">
        <v>338.18181818181819</v>
      </c>
      <c r="I246" s="33">
        <v>38.704999999999998</v>
      </c>
      <c r="J246" s="28" t="s">
        <v>45</v>
      </c>
      <c r="K246" s="37" t="s">
        <v>46</v>
      </c>
      <c r="L246" s="38"/>
    </row>
    <row r="247" spans="1:12" ht="27.75" customHeight="1">
      <c r="A247" s="29">
        <f t="shared" si="9"/>
        <v>44044</v>
      </c>
      <c r="B247" s="34">
        <v>44044</v>
      </c>
      <c r="C247" s="30">
        <f t="shared" si="11"/>
        <v>44009</v>
      </c>
      <c r="D247" s="30">
        <v>44041</v>
      </c>
      <c r="E247" s="31">
        <v>43.189260249999997</v>
      </c>
      <c r="F247" s="31">
        <v>75.05780869565217</v>
      </c>
      <c r="G247" s="31">
        <f t="shared" si="10"/>
        <v>3241.8413999999998</v>
      </c>
      <c r="H247" s="33">
        <v>347.09090909090907</v>
      </c>
      <c r="I247" s="33">
        <v>42.214090909090913</v>
      </c>
      <c r="J247" s="28" t="s">
        <v>45</v>
      </c>
      <c r="K247" s="37" t="s">
        <v>46</v>
      </c>
      <c r="L247" s="38"/>
    </row>
    <row r="248" spans="1:12" ht="27.75" customHeight="1">
      <c r="A248" s="29">
        <f t="shared" si="9"/>
        <v>44075</v>
      </c>
      <c r="B248" s="34">
        <v>44075</v>
      </c>
      <c r="C248" s="30">
        <f t="shared" si="11"/>
        <v>44042</v>
      </c>
      <c r="D248" s="30">
        <v>44070</v>
      </c>
      <c r="E248" s="31">
        <v>44.114986184210515</v>
      </c>
      <c r="F248" s="31">
        <v>74.798852380952383</v>
      </c>
      <c r="G248" s="31">
        <f t="shared" si="10"/>
        <v>3299.4279999999999</v>
      </c>
      <c r="H248" s="33">
        <v>352.73684210526318</v>
      </c>
      <c r="I248" s="33">
        <v>41.621578947368413</v>
      </c>
      <c r="J248" s="28" t="s">
        <v>45</v>
      </c>
      <c r="K248" s="37" t="s">
        <v>46</v>
      </c>
      <c r="L248" s="38"/>
    </row>
    <row r="249" spans="1:12" ht="27.75" customHeight="1">
      <c r="A249" s="29">
        <f t="shared" si="9"/>
        <v>44105</v>
      </c>
      <c r="B249" s="34">
        <v>44105</v>
      </c>
      <c r="C249" s="30">
        <f t="shared" si="11"/>
        <v>44071</v>
      </c>
      <c r="D249" s="30">
        <v>44102</v>
      </c>
      <c r="E249" s="31">
        <v>41.53486088095238</v>
      </c>
      <c r="F249" s="31">
        <v>73.449831818181835</v>
      </c>
      <c r="G249" s="31">
        <f t="shared" si="10"/>
        <v>3050.3785000000003</v>
      </c>
      <c r="H249" s="33">
        <v>358.45454545454544</v>
      </c>
      <c r="I249" s="33">
        <v>37.809545454545464</v>
      </c>
      <c r="J249" s="28" t="s">
        <v>45</v>
      </c>
      <c r="K249" s="37" t="s">
        <v>46</v>
      </c>
      <c r="L249" s="38"/>
    </row>
    <row r="250" spans="1:12" ht="27.75" customHeight="1">
      <c r="A250" s="29">
        <f t="shared" si="9"/>
        <v>44136</v>
      </c>
      <c r="B250" s="34">
        <v>44136</v>
      </c>
      <c r="C250" s="30">
        <f>D249+1</f>
        <v>44103</v>
      </c>
      <c r="D250" s="30">
        <v>44132</v>
      </c>
      <c r="E250" s="31">
        <v>40.978635454545447</v>
      </c>
      <c r="F250" s="31">
        <v>73.46851904761904</v>
      </c>
      <c r="G250" s="31">
        <f t="shared" si="10"/>
        <v>3010.8005999999996</v>
      </c>
      <c r="H250" s="33">
        <v>376.27272727272725</v>
      </c>
      <c r="I250" s="33">
        <v>40.147727272727266</v>
      </c>
      <c r="J250" s="28" t="s">
        <v>45</v>
      </c>
      <c r="K250" s="37" t="s">
        <v>46</v>
      </c>
      <c r="L250" s="38"/>
    </row>
    <row r="251" spans="1:12" ht="27.75" customHeight="1">
      <c r="A251" s="29">
        <f t="shared" si="9"/>
        <v>44166</v>
      </c>
      <c r="B251" s="34">
        <v>44166</v>
      </c>
      <c r="C251" s="30">
        <f>D249+1</f>
        <v>44103</v>
      </c>
      <c r="D251" s="30">
        <v>44161</v>
      </c>
      <c r="E251" s="31">
        <v>41.678913220930234</v>
      </c>
      <c r="F251" s="31">
        <v>73.829744999999988</v>
      </c>
      <c r="G251" s="31">
        <f t="shared" si="10"/>
        <v>3077.2343999999998</v>
      </c>
      <c r="H251" s="33">
        <v>402.74418604651163</v>
      </c>
      <c r="I251" s="33">
        <v>41.544418604651156</v>
      </c>
      <c r="J251" s="28" t="s">
        <v>45</v>
      </c>
      <c r="K251" s="37" t="s">
        <v>46</v>
      </c>
      <c r="L251" s="38"/>
    </row>
    <row r="252" spans="1:12" ht="27.75" customHeight="1">
      <c r="A252" s="29">
        <f t="shared" si="9"/>
        <v>44197</v>
      </c>
      <c r="B252" s="34">
        <v>44197</v>
      </c>
      <c r="C252" s="30">
        <f t="shared" ref="C252:C273" si="12">D251+1</f>
        <v>44162</v>
      </c>
      <c r="D252" s="30">
        <v>44194</v>
      </c>
      <c r="E252" s="31">
        <v>49.477884666666654</v>
      </c>
      <c r="F252" s="31">
        <v>73.643857142857129</v>
      </c>
      <c r="G252" s="31">
        <f t="shared" si="10"/>
        <v>3643.7071999999998</v>
      </c>
      <c r="H252" s="33">
        <v>454.18181818181819</v>
      </c>
      <c r="I252" s="33">
        <v>51.267727272727278</v>
      </c>
      <c r="J252" s="28" t="s">
        <v>45</v>
      </c>
      <c r="K252" s="37" t="s">
        <v>46</v>
      </c>
      <c r="L252" s="38"/>
    </row>
    <row r="253" spans="1:12" ht="27.75" customHeight="1">
      <c r="A253" s="29">
        <f t="shared" si="9"/>
        <v>44228</v>
      </c>
      <c r="B253" s="34">
        <v>44228</v>
      </c>
      <c r="C253" s="30">
        <f t="shared" si="12"/>
        <v>44195</v>
      </c>
      <c r="D253" s="30">
        <v>44223</v>
      </c>
      <c r="E253" s="31">
        <v>54.413261924999993</v>
      </c>
      <c r="F253" s="31">
        <v>73.125304999999997</v>
      </c>
      <c r="G253" s="31">
        <f t="shared" si="10"/>
        <v>3979.0032999999994</v>
      </c>
      <c r="H253" s="33">
        <v>529.79999999999995</v>
      </c>
      <c r="I253" s="33">
        <v>56.1965</v>
      </c>
      <c r="J253" s="28" t="s">
        <v>45</v>
      </c>
      <c r="K253" s="37" t="s">
        <v>46</v>
      </c>
      <c r="L253" s="38"/>
    </row>
    <row r="254" spans="1:12" ht="27.75" customHeight="1">
      <c r="A254" s="29">
        <f t="shared" si="9"/>
        <v>44256</v>
      </c>
      <c r="B254" s="34">
        <v>44256</v>
      </c>
      <c r="C254" s="30">
        <f t="shared" si="12"/>
        <v>44224</v>
      </c>
      <c r="D254" s="30">
        <v>44251</v>
      </c>
      <c r="E254" s="31">
        <v>60.12369686842105</v>
      </c>
      <c r="F254" s="31">
        <v>72.781894736842091</v>
      </c>
      <c r="G254" s="31">
        <f t="shared" si="10"/>
        <v>4375.5335999999998</v>
      </c>
      <c r="H254" s="33">
        <v>587.21052631578948</v>
      </c>
      <c r="I254" s="33">
        <v>62.429473684210521</v>
      </c>
      <c r="J254" s="28" t="s">
        <v>45</v>
      </c>
      <c r="K254" s="37" t="s">
        <v>46</v>
      </c>
      <c r="L254" s="38"/>
    </row>
    <row r="255" spans="1:12" ht="27.75" customHeight="1">
      <c r="A255" s="29">
        <f t="shared" si="9"/>
        <v>44287</v>
      </c>
      <c r="B255" s="34">
        <v>44287</v>
      </c>
      <c r="C255" s="30">
        <f t="shared" si="12"/>
        <v>44252</v>
      </c>
      <c r="D255" s="30">
        <v>44284</v>
      </c>
      <c r="E255" s="31">
        <v>64.868258695652159</v>
      </c>
      <c r="F255" s="31">
        <v>72.744738095238091</v>
      </c>
      <c r="G255" s="31">
        <f t="shared" si="10"/>
        <v>4718.6437999999998</v>
      </c>
      <c r="H255" s="33">
        <v>605.78260869565213</v>
      </c>
      <c r="I255" s="33">
        <v>65.236086956521746</v>
      </c>
      <c r="J255" s="28" t="s">
        <v>45</v>
      </c>
      <c r="K255" s="37" t="s">
        <v>46</v>
      </c>
      <c r="L255" s="38"/>
    </row>
    <row r="256" spans="1:12" ht="27.75" customHeight="1">
      <c r="A256" s="29">
        <f t="shared" si="9"/>
        <v>44317</v>
      </c>
      <c r="B256" s="34">
        <v>44317</v>
      </c>
      <c r="C256" s="30">
        <f t="shared" si="12"/>
        <v>44285</v>
      </c>
      <c r="D256" s="30">
        <v>44314</v>
      </c>
      <c r="E256" s="31">
        <v>63.180500649999999</v>
      </c>
      <c r="F256" s="31">
        <v>74.381911764705876</v>
      </c>
      <c r="G256" s="31">
        <f t="shared" si="10"/>
        <v>4699.3283999999994</v>
      </c>
      <c r="H256" s="33">
        <v>548.19047619047615</v>
      </c>
      <c r="I256" s="33">
        <v>64.009523809523813</v>
      </c>
      <c r="J256" s="28" t="s">
        <v>45</v>
      </c>
      <c r="K256" s="37" t="s">
        <v>46</v>
      </c>
      <c r="L256" s="38"/>
    </row>
    <row r="257" spans="1:12" ht="27.75" customHeight="1">
      <c r="A257" s="29">
        <f t="shared" si="9"/>
        <v>44348</v>
      </c>
      <c r="B257" s="34">
        <v>44348</v>
      </c>
      <c r="C257" s="30">
        <f t="shared" si="12"/>
        <v>44315</v>
      </c>
      <c r="D257" s="30">
        <v>44343</v>
      </c>
      <c r="E257" s="31">
        <v>66.762910916666669</v>
      </c>
      <c r="F257" s="31">
        <v>73.429989473684216</v>
      </c>
      <c r="G257" s="31">
        <f t="shared" si="10"/>
        <v>4902.1868000000004</v>
      </c>
      <c r="H257" s="33">
        <v>489.21052631578948</v>
      </c>
      <c r="I257" s="33">
        <v>69.792631578947379</v>
      </c>
      <c r="J257" s="28" t="s">
        <v>45</v>
      </c>
      <c r="K257" s="37" t="s">
        <v>46</v>
      </c>
      <c r="L257" s="38"/>
    </row>
    <row r="258" spans="1:12" ht="27.75" customHeight="1">
      <c r="A258" s="29">
        <f t="shared" si="9"/>
        <v>44378</v>
      </c>
      <c r="B258" s="34">
        <v>44378</v>
      </c>
      <c r="C258" s="30">
        <f t="shared" si="12"/>
        <v>44344</v>
      </c>
      <c r="D258" s="30">
        <v>44375</v>
      </c>
      <c r="E258" s="31">
        <v>71.634554690476179</v>
      </c>
      <c r="F258" s="31">
        <v>73.396163636363625</v>
      </c>
      <c r="G258" s="31">
        <f t="shared" si="10"/>
        <v>5257.6419999999998</v>
      </c>
      <c r="H258" s="33">
        <v>523</v>
      </c>
      <c r="I258" s="33">
        <v>73.963636363636368</v>
      </c>
      <c r="J258" s="28" t="s">
        <v>45</v>
      </c>
      <c r="K258" s="37" t="s">
        <v>46</v>
      </c>
      <c r="L258" s="38"/>
    </row>
    <row r="259" spans="1:12" ht="27.75" customHeight="1">
      <c r="A259" s="29">
        <f t="shared" si="9"/>
        <v>44409</v>
      </c>
      <c r="B259" s="34">
        <v>44409</v>
      </c>
      <c r="C259" s="30">
        <f t="shared" si="12"/>
        <v>44376</v>
      </c>
      <c r="D259" s="30">
        <v>44405</v>
      </c>
      <c r="E259" s="31">
        <v>73.464978285714253</v>
      </c>
      <c r="F259" s="31">
        <v>74.521947619047594</v>
      </c>
      <c r="G259" s="31">
        <f t="shared" si="10"/>
        <v>5474.2391999999991</v>
      </c>
      <c r="H259" s="33">
        <v>611.14285714285711</v>
      </c>
      <c r="I259" s="33">
        <v>75.499523809523808</v>
      </c>
      <c r="J259" s="28" t="s">
        <v>45</v>
      </c>
      <c r="K259" s="37" t="s">
        <v>46</v>
      </c>
      <c r="L259" s="38"/>
    </row>
    <row r="260" spans="1:12" ht="27.75" customHeight="1">
      <c r="A260" s="29">
        <f t="shared" si="9"/>
        <v>44440</v>
      </c>
      <c r="B260" s="34">
        <v>44440</v>
      </c>
      <c r="C260" s="30">
        <f t="shared" si="12"/>
        <v>44406</v>
      </c>
      <c r="D260" s="30">
        <v>44435</v>
      </c>
      <c r="E260" s="31">
        <v>70.165867785714283</v>
      </c>
      <c r="F260" s="31">
        <v>74.285339999999991</v>
      </c>
      <c r="G260" s="31">
        <f t="shared" si="10"/>
        <v>5212.9293000000007</v>
      </c>
      <c r="H260" s="33">
        <v>653.47619047619048</v>
      </c>
      <c r="I260" s="33">
        <v>72.163333333333341</v>
      </c>
      <c r="J260" s="28" t="s">
        <v>45</v>
      </c>
      <c r="K260" s="37" t="s">
        <v>46</v>
      </c>
      <c r="L260" s="38"/>
    </row>
    <row r="261" spans="1:12" ht="27.75" customHeight="1">
      <c r="A261" s="29">
        <f t="shared" si="9"/>
        <v>44470</v>
      </c>
      <c r="B261" s="34">
        <v>44470</v>
      </c>
      <c r="C261" s="30">
        <f t="shared" si="12"/>
        <v>44436</v>
      </c>
      <c r="D261" s="30">
        <v>44467</v>
      </c>
      <c r="E261" s="31">
        <v>72.726369023809525</v>
      </c>
      <c r="F261" s="31">
        <v>73.479895238095239</v>
      </c>
      <c r="G261" s="31">
        <f t="shared" si="10"/>
        <v>5344.2004000000006</v>
      </c>
      <c r="H261" s="33">
        <v>664.27272727272725</v>
      </c>
      <c r="I261" s="33">
        <v>76.935909090909092</v>
      </c>
      <c r="J261" s="28" t="s">
        <v>45</v>
      </c>
      <c r="K261" s="37" t="s">
        <v>46</v>
      </c>
      <c r="L261" s="38"/>
    </row>
    <row r="262" spans="1:12" ht="27.75" customHeight="1">
      <c r="A262" s="29">
        <f t="shared" si="9"/>
        <v>44501</v>
      </c>
      <c r="B262" s="34">
        <v>44501</v>
      </c>
      <c r="C262" s="30">
        <f t="shared" si="12"/>
        <v>44468</v>
      </c>
      <c r="D262" s="30">
        <v>44496</v>
      </c>
      <c r="E262" s="31">
        <v>81.535283166666673</v>
      </c>
      <c r="F262" s="31">
        <v>74.852163157894722</v>
      </c>
      <c r="G262" s="31">
        <f t="shared" si="10"/>
        <v>6103.2690000000002</v>
      </c>
      <c r="H262" s="33">
        <v>784.42857142857144</v>
      </c>
      <c r="I262" s="33">
        <v>90.321428571428584</v>
      </c>
      <c r="J262" s="28" t="s">
        <v>45</v>
      </c>
      <c r="K262" s="37" t="s">
        <v>46</v>
      </c>
      <c r="L262" s="38"/>
    </row>
    <row r="263" spans="1:12" ht="27.75" customHeight="1">
      <c r="A263" s="29">
        <f t="shared" si="9"/>
        <v>44531</v>
      </c>
      <c r="B263" s="34">
        <v>44531</v>
      </c>
      <c r="C263" s="30">
        <f t="shared" si="12"/>
        <v>44497</v>
      </c>
      <c r="D263" s="30">
        <v>44526</v>
      </c>
      <c r="E263" s="31">
        <v>81.509896166666678</v>
      </c>
      <c r="F263" s="31">
        <v>74.466399999999993</v>
      </c>
      <c r="G263" s="31">
        <f t="shared" si="10"/>
        <v>6070.0497000000005</v>
      </c>
      <c r="H263" s="33">
        <v>841.33333333333337</v>
      </c>
      <c r="I263" s="33">
        <v>88.324285714285708</v>
      </c>
      <c r="J263" s="28" t="s">
        <v>45</v>
      </c>
      <c r="K263" s="37" t="s">
        <v>46</v>
      </c>
      <c r="L263" s="38"/>
    </row>
    <row r="264" spans="1:12" ht="27.75" customHeight="1">
      <c r="A264" s="29">
        <f t="shared" si="9"/>
        <v>44562</v>
      </c>
      <c r="B264" s="34">
        <v>44562</v>
      </c>
      <c r="C264" s="30">
        <f t="shared" si="12"/>
        <v>44527</v>
      </c>
      <c r="D264" s="30">
        <v>44559</v>
      </c>
      <c r="E264" s="31">
        <v>72.925363928571443</v>
      </c>
      <c r="F264" s="31">
        <v>75.428813043478257</v>
      </c>
      <c r="G264" s="31">
        <f t="shared" si="10"/>
        <v>5501.1099000000013</v>
      </c>
      <c r="H264" s="33">
        <v>775.09090909090912</v>
      </c>
      <c r="I264" s="33">
        <v>80.605909090909094</v>
      </c>
      <c r="J264" s="28" t="s">
        <v>45</v>
      </c>
      <c r="K264" s="37" t="s">
        <v>46</v>
      </c>
      <c r="L264" s="38"/>
    </row>
    <row r="265" spans="1:12" ht="27.75" customHeight="1">
      <c r="A265" s="29">
        <f t="shared" si="9"/>
        <v>44593</v>
      </c>
      <c r="B265" s="34">
        <v>44593</v>
      </c>
      <c r="C265" s="30">
        <f t="shared" si="12"/>
        <v>44560</v>
      </c>
      <c r="D265" s="30">
        <v>44588</v>
      </c>
      <c r="E265" s="31">
        <v>83.483657824999995</v>
      </c>
      <c r="F265" s="31">
        <v>74.389904999999985</v>
      </c>
      <c r="G265" s="31">
        <f t="shared" si="10"/>
        <v>6210.0772000000006</v>
      </c>
      <c r="H265" s="33">
        <v>726.38095238095241</v>
      </c>
      <c r="I265" s="33">
        <v>92.263809523809513</v>
      </c>
      <c r="J265" s="28" t="s">
        <v>45</v>
      </c>
      <c r="K265" s="37" t="s">
        <v>46</v>
      </c>
      <c r="L265" s="38"/>
    </row>
    <row r="266" spans="1:12" ht="27.75" customHeight="1">
      <c r="A266" s="29">
        <f t="shared" si="9"/>
        <v>44621</v>
      </c>
      <c r="B266" s="34">
        <v>44621</v>
      </c>
      <c r="C266" s="30">
        <f t="shared" si="12"/>
        <v>44589</v>
      </c>
      <c r="D266" s="30">
        <v>44616</v>
      </c>
      <c r="E266" s="31">
        <v>93.124187916666671</v>
      </c>
      <c r="F266" s="31">
        <v>74.958194736842117</v>
      </c>
      <c r="G266" s="31">
        <f t="shared" si="10"/>
        <v>6980.2752</v>
      </c>
      <c r="H266" s="33">
        <v>769.11111111111109</v>
      </c>
      <c r="I266" s="33">
        <v>103.37333333333333</v>
      </c>
      <c r="J266" s="28" t="s">
        <v>45</v>
      </c>
      <c r="K266" s="37" t="s">
        <v>46</v>
      </c>
      <c r="L266" s="38"/>
    </row>
    <row r="267" spans="1:12" ht="27.75" customHeight="1">
      <c r="A267" s="29">
        <f t="shared" si="9"/>
        <v>44652</v>
      </c>
      <c r="B267" s="34">
        <v>44652</v>
      </c>
      <c r="C267" s="30">
        <f t="shared" si="12"/>
        <v>44617</v>
      </c>
      <c r="D267" s="30">
        <v>44649</v>
      </c>
      <c r="E267" s="31">
        <v>111.85939997826087</v>
      </c>
      <c r="F267" s="31">
        <v>76.206257142857154</v>
      </c>
      <c r="G267" s="31">
        <f t="shared" si="10"/>
        <v>8524.8505999999998</v>
      </c>
      <c r="H267" s="33">
        <v>898.26086956521738</v>
      </c>
      <c r="I267" s="33">
        <v>127.79173913043481</v>
      </c>
      <c r="J267" s="28" t="s">
        <v>45</v>
      </c>
      <c r="K267" s="37" t="s">
        <v>46</v>
      </c>
      <c r="L267" s="38"/>
    </row>
    <row r="268" spans="1:12" ht="27.75" customHeight="1">
      <c r="A268" s="29">
        <f t="shared" si="9"/>
        <v>44682</v>
      </c>
      <c r="B268" s="34">
        <v>44682</v>
      </c>
      <c r="C268" s="30">
        <f t="shared" si="12"/>
        <v>44650</v>
      </c>
      <c r="D268" s="30">
        <v>44678</v>
      </c>
      <c r="E268" s="31">
        <v>103.44054242105261</v>
      </c>
      <c r="F268" s="31">
        <v>76.086388888888891</v>
      </c>
      <c r="G268" s="31">
        <f t="shared" si="10"/>
        <v>7870.7496000000001</v>
      </c>
      <c r="H268" s="33">
        <v>947.8</v>
      </c>
      <c r="I268" s="33">
        <v>130.68899999999999</v>
      </c>
      <c r="J268" s="28" t="s">
        <v>45</v>
      </c>
      <c r="K268" s="37" t="s">
        <v>46</v>
      </c>
      <c r="L268" s="38"/>
    </row>
    <row r="269" spans="1:12" ht="27.75" customHeight="1">
      <c r="A269" s="29">
        <f t="shared" si="9"/>
        <v>44713</v>
      </c>
      <c r="B269" s="34">
        <v>44713</v>
      </c>
      <c r="C269" s="30">
        <f t="shared" si="12"/>
        <v>44679</v>
      </c>
      <c r="D269" s="30">
        <v>44708</v>
      </c>
      <c r="E269" s="31">
        <v>108.21059381578947</v>
      </c>
      <c r="F269" s="31">
        <v>77.21253999999999</v>
      </c>
      <c r="G269" s="31">
        <f t="shared" si="10"/>
        <v>8354.8940999999995</v>
      </c>
      <c r="H269" s="33">
        <v>866.10526315789468</v>
      </c>
      <c r="I269" s="33">
        <v>136.41999999999999</v>
      </c>
      <c r="J269" s="28" t="s">
        <v>45</v>
      </c>
      <c r="K269" s="37" t="s">
        <v>46</v>
      </c>
      <c r="L269" s="38"/>
    </row>
    <row r="270" spans="1:12" ht="27.75" customHeight="1">
      <c r="A270" s="29">
        <f t="shared" si="9"/>
        <v>44743</v>
      </c>
      <c r="B270" s="34">
        <v>44743</v>
      </c>
      <c r="C270" s="30">
        <f t="shared" si="12"/>
        <v>44709</v>
      </c>
      <c r="D270" s="30">
        <v>44740</v>
      </c>
      <c r="E270" s="31">
        <v>116.12968264999999</v>
      </c>
      <c r="F270" s="31">
        <v>77.951663636363648</v>
      </c>
      <c r="G270" s="31">
        <f t="shared" si="10"/>
        <v>9052.3335000000006</v>
      </c>
      <c r="H270" s="33">
        <v>759.63636363636363</v>
      </c>
      <c r="I270" s="33">
        <v>158.81318181818185</v>
      </c>
      <c r="J270" s="28" t="s">
        <v>45</v>
      </c>
      <c r="K270" s="37" t="s">
        <v>46</v>
      </c>
      <c r="L270" s="38"/>
    </row>
    <row r="271" spans="1:12" ht="27.75" customHeight="1">
      <c r="A271" s="29">
        <f t="shared" si="9"/>
        <v>44774</v>
      </c>
      <c r="B271" s="34">
        <v>44774</v>
      </c>
      <c r="C271" s="30">
        <f t="shared" si="12"/>
        <v>44741</v>
      </c>
      <c r="D271" s="30">
        <v>44769</v>
      </c>
      <c r="E271" s="31">
        <v>106.29244642499998</v>
      </c>
      <c r="F271" s="31">
        <v>79.540409523809529</v>
      </c>
      <c r="G271" s="31">
        <f t="shared" si="10"/>
        <v>8454.3066000000017</v>
      </c>
      <c r="H271" s="33">
        <v>727.5</v>
      </c>
      <c r="I271" s="33">
        <v>131.434</v>
      </c>
      <c r="J271" s="28" t="s">
        <v>45</v>
      </c>
      <c r="K271" s="37" t="s">
        <v>46</v>
      </c>
      <c r="L271" s="38"/>
    </row>
    <row r="272" spans="1:12" ht="27.75" customHeight="1">
      <c r="A272" s="29">
        <f t="shared" si="9"/>
        <v>44805</v>
      </c>
      <c r="B272" s="34">
        <v>44805</v>
      </c>
      <c r="C272" s="30">
        <f t="shared" si="12"/>
        <v>44770</v>
      </c>
      <c r="D272" s="30">
        <v>44799</v>
      </c>
      <c r="E272" s="31">
        <v>98.175446904761912</v>
      </c>
      <c r="F272" s="31">
        <v>79.521031578947373</v>
      </c>
      <c r="G272" s="31">
        <f t="shared" si="10"/>
        <v>7807.2736000000004</v>
      </c>
      <c r="H272" s="33">
        <v>669.80952380952385</v>
      </c>
      <c r="I272" s="33">
        <v>126.18809523809526</v>
      </c>
      <c r="J272" s="28" t="s">
        <v>45</v>
      </c>
      <c r="K272" s="37" t="s">
        <v>46</v>
      </c>
      <c r="L272" s="38"/>
    </row>
    <row r="273" spans="1:12" ht="27.75" customHeight="1">
      <c r="A273" s="29">
        <f t="shared" si="9"/>
        <v>44835</v>
      </c>
      <c r="B273" s="34">
        <v>44835</v>
      </c>
      <c r="C273" s="30">
        <f t="shared" si="12"/>
        <v>44800</v>
      </c>
      <c r="D273" s="30">
        <v>44832</v>
      </c>
      <c r="E273" s="31">
        <v>91.77588180952381</v>
      </c>
      <c r="F273" s="31">
        <v>80.067668181818192</v>
      </c>
      <c r="G273" s="31">
        <f t="shared" si="10"/>
        <v>7348.8245999999999</v>
      </c>
      <c r="H273" s="33">
        <v>641.39130434782612</v>
      </c>
      <c r="I273" s="33">
        <v>118.67347826086957</v>
      </c>
      <c r="J273" s="28" t="s">
        <v>45</v>
      </c>
      <c r="K273" s="37" t="s">
        <v>46</v>
      </c>
      <c r="L273" s="38"/>
    </row>
    <row r="274" spans="1:12" ht="27.75" customHeight="1">
      <c r="A274" s="29">
        <f t="shared" si="9"/>
        <v>44866</v>
      </c>
      <c r="B274" s="34">
        <v>44866</v>
      </c>
      <c r="C274" s="30">
        <f>D273+1</f>
        <v>44833</v>
      </c>
      <c r="D274" s="30">
        <v>44861</v>
      </c>
      <c r="E274" s="31">
        <v>91.348200999999989</v>
      </c>
      <c r="F274" s="31">
        <v>82.263055555555553</v>
      </c>
      <c r="G274" s="31">
        <f t="shared" si="10"/>
        <v>7514.451</v>
      </c>
      <c r="H274" s="33">
        <v>578.6</v>
      </c>
      <c r="I274" s="33">
        <v>118.77050000000001</v>
      </c>
      <c r="J274" s="28" t="s">
        <v>45</v>
      </c>
      <c r="K274" s="37" t="s">
        <v>46</v>
      </c>
      <c r="L274" s="38"/>
    </row>
    <row r="275" spans="1:12" ht="27.75" customHeight="1">
      <c r="A275" s="29">
        <f t="shared" si="9"/>
        <v>44896</v>
      </c>
      <c r="B275" s="34">
        <v>44896</v>
      </c>
      <c r="C275" s="30">
        <f>D274+1</f>
        <v>44862</v>
      </c>
      <c r="D275" s="30">
        <v>44893</v>
      </c>
      <c r="E275" s="31">
        <v>88.487114340909088</v>
      </c>
      <c r="F275" s="31">
        <v>81.881638095238102</v>
      </c>
      <c r="G275" s="31">
        <f t="shared" si="10"/>
        <v>7245.5611999999992</v>
      </c>
      <c r="H275" s="33">
        <v>606.5454545454545</v>
      </c>
      <c r="I275" s="33">
        <v>117.88272727272729</v>
      </c>
      <c r="J275" s="28" t="s">
        <v>45</v>
      </c>
      <c r="K275" s="37" t="s">
        <v>46</v>
      </c>
      <c r="L275" s="38"/>
    </row>
    <row r="276" spans="1:12" ht="27.75" customHeight="1">
      <c r="A276" s="29">
        <f t="shared" si="9"/>
        <v>44927</v>
      </c>
      <c r="B276" s="34">
        <v>44927</v>
      </c>
      <c r="C276" s="30">
        <f>D275+1</f>
        <v>44894</v>
      </c>
      <c r="D276" s="30">
        <v>44923</v>
      </c>
      <c r="E276" s="31">
        <v>78.37225702500001</v>
      </c>
      <c r="F276" s="31">
        <v>82.359136363636352</v>
      </c>
      <c r="G276" s="31">
        <f t="shared" si="10"/>
        <v>6454.5532000000003</v>
      </c>
      <c r="H276" s="33">
        <v>646.19047619047615</v>
      </c>
      <c r="I276" s="33">
        <v>104.03000000000003</v>
      </c>
      <c r="J276" s="28" t="s">
        <v>45</v>
      </c>
      <c r="K276" s="37" t="s">
        <v>46</v>
      </c>
      <c r="L276" s="38"/>
    </row>
    <row r="277" spans="1:12" ht="27.75" customHeight="1">
      <c r="A277" s="29">
        <f t="shared" si="9"/>
        <v>44958</v>
      </c>
      <c r="B277" s="34">
        <v>44958</v>
      </c>
      <c r="C277" s="30">
        <f>D275+1</f>
        <v>44894</v>
      </c>
      <c r="D277" s="30">
        <v>44953</v>
      </c>
      <c r="E277" s="31">
        <v>79.44173819230771</v>
      </c>
      <c r="F277" s="31">
        <v>82.186495348837198</v>
      </c>
      <c r="G277" s="31">
        <f t="shared" si="10"/>
        <v>6529.1736000000001</v>
      </c>
      <c r="H277" s="33">
        <v>626.32500000000005</v>
      </c>
      <c r="I277" s="33">
        <v>106.87100000000001</v>
      </c>
      <c r="J277" s="28" t="s">
        <v>45</v>
      </c>
      <c r="K277" s="37" t="s">
        <v>46</v>
      </c>
      <c r="L277" s="38"/>
    </row>
    <row r="278" spans="1:12" ht="27.75" customHeight="1">
      <c r="A278" s="29">
        <f t="shared" si="9"/>
        <v>44986</v>
      </c>
      <c r="B278" s="34">
        <v>44986</v>
      </c>
      <c r="C278" s="30">
        <f>D277+1</f>
        <v>44954</v>
      </c>
      <c r="D278" s="30">
        <v>44981</v>
      </c>
      <c r="E278" s="31">
        <v>82.292204175000009</v>
      </c>
      <c r="F278" s="31">
        <v>82.498435000000015</v>
      </c>
      <c r="G278" s="31">
        <f t="shared" si="10"/>
        <v>6788.9250000000002</v>
      </c>
      <c r="H278" s="33">
        <v>770.9</v>
      </c>
      <c r="I278" s="33">
        <v>104.1</v>
      </c>
      <c r="J278" s="28" t="s">
        <v>45</v>
      </c>
      <c r="K278" s="37" t="s">
        <v>46</v>
      </c>
      <c r="L278" s="38"/>
    </row>
    <row r="279" spans="1:12" ht="27.75" customHeight="1">
      <c r="A279" s="29">
        <f t="shared" si="9"/>
        <v>45017</v>
      </c>
      <c r="B279" s="34">
        <v>45017</v>
      </c>
      <c r="C279" s="30">
        <f>D278+1</f>
        <v>44982</v>
      </c>
      <c r="D279" s="30">
        <v>45014</v>
      </c>
      <c r="E279" s="31">
        <v>78.909836108695657</v>
      </c>
      <c r="F279" s="31">
        <v>82.340504761904754</v>
      </c>
      <c r="G279" s="31">
        <f t="shared" si="10"/>
        <v>6497.4494000000004</v>
      </c>
      <c r="H279" s="33">
        <v>737.04347826086962</v>
      </c>
      <c r="I279" s="33">
        <v>95.380869565217395</v>
      </c>
      <c r="J279" s="28" t="s">
        <v>45</v>
      </c>
      <c r="K279" s="37" t="s">
        <v>46</v>
      </c>
      <c r="L279" s="38"/>
    </row>
    <row r="280" spans="1:12" ht="27.75" customHeight="1">
      <c r="A280" s="29">
        <f t="shared" si="9"/>
        <v>45047</v>
      </c>
      <c r="B280" s="34">
        <v>45047</v>
      </c>
      <c r="C280" s="30">
        <f>D279+1</f>
        <v>45015</v>
      </c>
      <c r="D280" s="30">
        <v>45042</v>
      </c>
      <c r="E280" s="31">
        <v>83.608275361111097</v>
      </c>
      <c r="F280" s="31">
        <v>82.070918750000004</v>
      </c>
      <c r="G280" s="31">
        <f t="shared" si="10"/>
        <v>6861.872699999999</v>
      </c>
      <c r="H280" s="33">
        <v>568.26315789473688</v>
      </c>
      <c r="I280" s="33">
        <v>92.631052631578953</v>
      </c>
      <c r="J280" s="28" t="s">
        <v>45</v>
      </c>
      <c r="K280" s="37" t="s">
        <v>46</v>
      </c>
      <c r="L280" s="38"/>
    </row>
    <row r="281" spans="1:12" ht="27.75" customHeight="1">
      <c r="A281" s="29">
        <f t="shared" si="9"/>
        <v>45078</v>
      </c>
      <c r="B281" s="34">
        <v>45078</v>
      </c>
      <c r="C281" s="30">
        <f>D280+1</f>
        <v>45043</v>
      </c>
      <c r="D281" s="30">
        <v>45075</v>
      </c>
      <c r="E281" s="31">
        <v>75.565560875000003</v>
      </c>
      <c r="F281" s="31">
        <v>82.249276190476195</v>
      </c>
      <c r="G281" s="31">
        <f t="shared" si="10"/>
        <v>6215.6324999999997</v>
      </c>
      <c r="H281" s="33">
        <v>554.4545454545455</v>
      </c>
      <c r="I281" s="33">
        <v>84.954999999999998</v>
      </c>
      <c r="J281" s="28" t="s">
        <v>45</v>
      </c>
      <c r="K281" s="37" t="s">
        <v>46</v>
      </c>
      <c r="L281" s="38"/>
    </row>
    <row r="282" spans="1:12">
      <c r="A282" s="39" t="s">
        <v>47</v>
      </c>
      <c r="B282" s="39"/>
      <c r="C282" s="39"/>
      <c r="D282" s="39"/>
      <c r="E282" s="39"/>
      <c r="F282" s="39"/>
      <c r="G282" s="39"/>
      <c r="H282" s="39"/>
      <c r="I282" s="39"/>
      <c r="J282" s="39"/>
      <c r="K282" s="39"/>
      <c r="L282" s="39"/>
    </row>
    <row r="283" spans="1:12" s="35" customFormat="1" ht="48" customHeight="1">
      <c r="A283" s="36" t="s">
        <v>48</v>
      </c>
      <c r="B283" s="36"/>
      <c r="C283" s="36"/>
      <c r="D283" s="36"/>
      <c r="E283" s="36"/>
      <c r="F283" s="36"/>
      <c r="G283" s="36"/>
      <c r="H283" s="36"/>
      <c r="I283" s="36"/>
      <c r="J283" s="36"/>
      <c r="K283" s="36"/>
      <c r="L283" s="36"/>
    </row>
    <row r="284" spans="1:12" s="35" customFormat="1" ht="25.5" customHeight="1">
      <c r="A284" s="36" t="s">
        <v>49</v>
      </c>
      <c r="B284" s="36"/>
      <c r="C284" s="36"/>
      <c r="D284" s="36"/>
      <c r="E284" s="36"/>
      <c r="F284" s="36"/>
      <c r="G284" s="36"/>
      <c r="H284" s="36"/>
      <c r="I284" s="36"/>
      <c r="J284" s="36"/>
      <c r="K284" s="36"/>
      <c r="L284" s="36"/>
    </row>
    <row r="285" spans="1:12" ht="19.5" customHeight="1">
      <c r="A285" s="40" t="s">
        <v>50</v>
      </c>
      <c r="B285" s="40"/>
      <c r="C285" s="40"/>
      <c r="D285" s="40"/>
      <c r="E285" s="40"/>
      <c r="F285" s="40"/>
      <c r="G285" s="40"/>
      <c r="H285" s="40"/>
      <c r="I285" s="40"/>
      <c r="J285" s="40"/>
      <c r="K285" s="40"/>
      <c r="L285" s="40"/>
    </row>
    <row r="286" spans="1:12" ht="21.75" customHeight="1">
      <c r="A286" s="41" t="s">
        <v>51</v>
      </c>
      <c r="B286" s="41"/>
      <c r="C286" s="41"/>
      <c r="D286" s="41"/>
      <c r="E286" s="41"/>
      <c r="F286" s="41"/>
      <c r="G286" s="41"/>
      <c r="H286" s="41"/>
      <c r="I286" s="41"/>
      <c r="J286" s="41"/>
      <c r="K286" s="41"/>
      <c r="L286" s="41"/>
    </row>
    <row r="287" spans="1:12" ht="47" customHeight="1">
      <c r="A287" s="36" t="s">
        <v>52</v>
      </c>
      <c r="B287" s="36"/>
      <c r="C287" s="36"/>
      <c r="D287" s="36"/>
      <c r="E287" s="36"/>
      <c r="F287" s="36"/>
      <c r="G287" s="36"/>
      <c r="H287" s="36"/>
      <c r="I287" s="36"/>
      <c r="J287" s="36"/>
      <c r="K287" s="36"/>
      <c r="L287" s="36"/>
    </row>
    <row r="288" spans="1:12" ht="45" customHeight="1">
      <c r="A288" s="36" t="s">
        <v>53</v>
      </c>
      <c r="B288" s="36"/>
      <c r="C288" s="36"/>
      <c r="D288" s="36"/>
      <c r="E288" s="36"/>
      <c r="F288" s="36"/>
      <c r="G288" s="36"/>
      <c r="H288" s="36"/>
      <c r="I288" s="36"/>
      <c r="J288" s="36"/>
      <c r="K288" s="36"/>
      <c r="L288" s="36"/>
    </row>
  </sheetData>
  <mergeCells count="788">
    <mergeCell ref="D2:H2"/>
    <mergeCell ref="A7:L7"/>
    <mergeCell ref="A10:A12"/>
    <mergeCell ref="B10:B12"/>
    <mergeCell ref="C10:D10"/>
    <mergeCell ref="E10:G10"/>
    <mergeCell ref="H10:L10"/>
    <mergeCell ref="M10:Q10"/>
    <mergeCell ref="C11:C12"/>
    <mergeCell ref="D11:D12"/>
    <mergeCell ref="I11:J11"/>
    <mergeCell ref="M12:Q12"/>
    <mergeCell ref="A13:A14"/>
    <mergeCell ref="I13:I14"/>
    <mergeCell ref="J13:J14"/>
    <mergeCell ref="K13:K14"/>
    <mergeCell ref="L13:L14"/>
    <mergeCell ref="A15:A16"/>
    <mergeCell ref="I15:I16"/>
    <mergeCell ref="J15:J16"/>
    <mergeCell ref="K15:K16"/>
    <mergeCell ref="L15:L16"/>
    <mergeCell ref="A17:A18"/>
    <mergeCell ref="I17:I18"/>
    <mergeCell ref="J17:J18"/>
    <mergeCell ref="K17:K18"/>
    <mergeCell ref="L17:L18"/>
    <mergeCell ref="A19:A20"/>
    <mergeCell ref="I19:I20"/>
    <mergeCell ref="J19:J20"/>
    <mergeCell ref="K19:K20"/>
    <mergeCell ref="L19:L20"/>
    <mergeCell ref="A21:A22"/>
    <mergeCell ref="I21:I22"/>
    <mergeCell ref="J21:J22"/>
    <mergeCell ref="K21:K22"/>
    <mergeCell ref="L21:L22"/>
    <mergeCell ref="A23:A24"/>
    <mergeCell ref="I23:I24"/>
    <mergeCell ref="J23:J24"/>
    <mergeCell ref="K23:K24"/>
    <mergeCell ref="L23:L24"/>
    <mergeCell ref="A25:A26"/>
    <mergeCell ref="I25:I26"/>
    <mergeCell ref="J25:J26"/>
    <mergeCell ref="K25:K26"/>
    <mergeCell ref="L25:L26"/>
    <mergeCell ref="A27:A28"/>
    <mergeCell ref="I27:I28"/>
    <mergeCell ref="J27:J28"/>
    <mergeCell ref="K27:K28"/>
    <mergeCell ref="L27:L28"/>
    <mergeCell ref="A29:A30"/>
    <mergeCell ref="I29:I30"/>
    <mergeCell ref="J29:J30"/>
    <mergeCell ref="K29:K30"/>
    <mergeCell ref="L29:L30"/>
    <mergeCell ref="A31:A32"/>
    <mergeCell ref="I31:I32"/>
    <mergeCell ref="J31:J32"/>
    <mergeCell ref="K31:K32"/>
    <mergeCell ref="L31:L32"/>
    <mergeCell ref="A33:A34"/>
    <mergeCell ref="I33:I34"/>
    <mergeCell ref="J33:J34"/>
    <mergeCell ref="K33:K34"/>
    <mergeCell ref="L33:L34"/>
    <mergeCell ref="A35:A36"/>
    <mergeCell ref="I35:I36"/>
    <mergeCell ref="J35:J36"/>
    <mergeCell ref="K35:K36"/>
    <mergeCell ref="L35:L36"/>
    <mergeCell ref="A37:A38"/>
    <mergeCell ref="I37:I38"/>
    <mergeCell ref="J37:J38"/>
    <mergeCell ref="K37:K38"/>
    <mergeCell ref="L37:L38"/>
    <mergeCell ref="A39:A40"/>
    <mergeCell ref="I39:I40"/>
    <mergeCell ref="J39:J40"/>
    <mergeCell ref="K39:K40"/>
    <mergeCell ref="L39:L40"/>
    <mergeCell ref="A41:A42"/>
    <mergeCell ref="I41:I42"/>
    <mergeCell ref="J41:J42"/>
    <mergeCell ref="K41:K42"/>
    <mergeCell ref="L41:L42"/>
    <mergeCell ref="C47:D47"/>
    <mergeCell ref="E47:G47"/>
    <mergeCell ref="H47:L47"/>
    <mergeCell ref="M47:Q47"/>
    <mergeCell ref="I48:J48"/>
    <mergeCell ref="M49:Q49"/>
    <mergeCell ref="A43:A44"/>
    <mergeCell ref="I43:I44"/>
    <mergeCell ref="J43:J44"/>
    <mergeCell ref="K43:K44"/>
    <mergeCell ref="L43:L44"/>
    <mergeCell ref="A45:A46"/>
    <mergeCell ref="I45:I46"/>
    <mergeCell ref="J45:J46"/>
    <mergeCell ref="K45:K46"/>
    <mergeCell ref="L45:L46"/>
    <mergeCell ref="A50:A51"/>
    <mergeCell ref="I50:I51"/>
    <mergeCell ref="J50:J51"/>
    <mergeCell ref="K50:K51"/>
    <mergeCell ref="L50:L51"/>
    <mergeCell ref="A52:A53"/>
    <mergeCell ref="I52:I53"/>
    <mergeCell ref="J52:J53"/>
    <mergeCell ref="K52:K53"/>
    <mergeCell ref="L52:L53"/>
    <mergeCell ref="A54:A55"/>
    <mergeCell ref="I54:I55"/>
    <mergeCell ref="J54:J55"/>
    <mergeCell ref="K54:K55"/>
    <mergeCell ref="L54:L55"/>
    <mergeCell ref="A56:A57"/>
    <mergeCell ref="I56:I57"/>
    <mergeCell ref="J56:J57"/>
    <mergeCell ref="K56:K57"/>
    <mergeCell ref="L56:L57"/>
    <mergeCell ref="A58:A59"/>
    <mergeCell ref="I58:I59"/>
    <mergeCell ref="J58:J59"/>
    <mergeCell ref="K58:K59"/>
    <mergeCell ref="L58:L59"/>
    <mergeCell ref="A60:A62"/>
    <mergeCell ref="B60:B62"/>
    <mergeCell ref="C60:D60"/>
    <mergeCell ref="E60:G60"/>
    <mergeCell ref="H60:L60"/>
    <mergeCell ref="M60:Q60"/>
    <mergeCell ref="C61:C62"/>
    <mergeCell ref="D61:D62"/>
    <mergeCell ref="I61:J61"/>
    <mergeCell ref="M62:Q62"/>
    <mergeCell ref="A63:A64"/>
    <mergeCell ref="I63:I64"/>
    <mergeCell ref="J63:J64"/>
    <mergeCell ref="K63:K64"/>
    <mergeCell ref="L63:L64"/>
    <mergeCell ref="A65:A66"/>
    <mergeCell ref="I65:I66"/>
    <mergeCell ref="J65:J66"/>
    <mergeCell ref="K65:K66"/>
    <mergeCell ref="L65:L66"/>
    <mergeCell ref="A67:A68"/>
    <mergeCell ref="I67:I68"/>
    <mergeCell ref="J67:J68"/>
    <mergeCell ref="K67:K68"/>
    <mergeCell ref="L67:L68"/>
    <mergeCell ref="A69:A70"/>
    <mergeCell ref="I69:I70"/>
    <mergeCell ref="J69:J70"/>
    <mergeCell ref="K69:K70"/>
    <mergeCell ref="L69:L70"/>
    <mergeCell ref="A71:A72"/>
    <mergeCell ref="I71:I72"/>
    <mergeCell ref="J71:J72"/>
    <mergeCell ref="K71:K72"/>
    <mergeCell ref="L71:L72"/>
    <mergeCell ref="A73:A74"/>
    <mergeCell ref="I73:I74"/>
    <mergeCell ref="J73:J74"/>
    <mergeCell ref="K73:K74"/>
    <mergeCell ref="L73:L74"/>
    <mergeCell ref="A75:A76"/>
    <mergeCell ref="I75:I76"/>
    <mergeCell ref="J75:J76"/>
    <mergeCell ref="K75:K76"/>
    <mergeCell ref="L75:L76"/>
    <mergeCell ref="A77:A78"/>
    <mergeCell ref="I77:I78"/>
    <mergeCell ref="J77:J78"/>
    <mergeCell ref="K77:K78"/>
    <mergeCell ref="L77:L78"/>
    <mergeCell ref="A79:A80"/>
    <mergeCell ref="I79:I80"/>
    <mergeCell ref="J79:J80"/>
    <mergeCell ref="K79:K80"/>
    <mergeCell ref="L79:L80"/>
    <mergeCell ref="A81:A82"/>
    <mergeCell ref="I81:I82"/>
    <mergeCell ref="J81:J82"/>
    <mergeCell ref="K81:K82"/>
    <mergeCell ref="L81:L82"/>
    <mergeCell ref="A83:A84"/>
    <mergeCell ref="I83:I84"/>
    <mergeCell ref="J83:J84"/>
    <mergeCell ref="K83:K84"/>
    <mergeCell ref="L83:L84"/>
    <mergeCell ref="A85:A86"/>
    <mergeCell ref="I85:I86"/>
    <mergeCell ref="J85:J86"/>
    <mergeCell ref="K85:K86"/>
    <mergeCell ref="L85:L86"/>
    <mergeCell ref="A87:A88"/>
    <mergeCell ref="I87:I88"/>
    <mergeCell ref="J87:J88"/>
    <mergeCell ref="K87:K88"/>
    <mergeCell ref="L87:L88"/>
    <mergeCell ref="A89:A90"/>
    <mergeCell ref="I89:I90"/>
    <mergeCell ref="J89:J90"/>
    <mergeCell ref="K89:K90"/>
    <mergeCell ref="L89:L90"/>
    <mergeCell ref="A91:A92"/>
    <mergeCell ref="I91:I92"/>
    <mergeCell ref="J91:J92"/>
    <mergeCell ref="K91:K92"/>
    <mergeCell ref="L91:L92"/>
    <mergeCell ref="A93:A94"/>
    <mergeCell ref="I93:I94"/>
    <mergeCell ref="J93:J94"/>
    <mergeCell ref="K93:K94"/>
    <mergeCell ref="L93:L94"/>
    <mergeCell ref="A95:A96"/>
    <mergeCell ref="I95:I96"/>
    <mergeCell ref="J95:J96"/>
    <mergeCell ref="K95:K96"/>
    <mergeCell ref="L95:L96"/>
    <mergeCell ref="A97:A98"/>
    <mergeCell ref="I97:I98"/>
    <mergeCell ref="J97:J98"/>
    <mergeCell ref="K97:K98"/>
    <mergeCell ref="L97:L98"/>
    <mergeCell ref="A99:A100"/>
    <mergeCell ref="I99:I100"/>
    <mergeCell ref="J99:J100"/>
    <mergeCell ref="K99:K100"/>
    <mergeCell ref="L99:L100"/>
    <mergeCell ref="A101:A102"/>
    <mergeCell ref="I101:I102"/>
    <mergeCell ref="J101:J102"/>
    <mergeCell ref="K101:K102"/>
    <mergeCell ref="L101:L102"/>
    <mergeCell ref="A103:A104"/>
    <mergeCell ref="I103:I104"/>
    <mergeCell ref="J103:J104"/>
    <mergeCell ref="K103:K104"/>
    <mergeCell ref="L103:L104"/>
    <mergeCell ref="L107:L108"/>
    <mergeCell ref="A109:A110"/>
    <mergeCell ref="I109:I110"/>
    <mergeCell ref="J109:J110"/>
    <mergeCell ref="K109:K110"/>
    <mergeCell ref="L109:L110"/>
    <mergeCell ref="A105:A106"/>
    <mergeCell ref="H105:H114"/>
    <mergeCell ref="I105:I106"/>
    <mergeCell ref="J105:J106"/>
    <mergeCell ref="K105:K106"/>
    <mergeCell ref="L105:L106"/>
    <mergeCell ref="A107:A108"/>
    <mergeCell ref="I107:I108"/>
    <mergeCell ref="J107:J108"/>
    <mergeCell ref="K107:K108"/>
    <mergeCell ref="A111:A112"/>
    <mergeCell ref="I111:I112"/>
    <mergeCell ref="J111:J112"/>
    <mergeCell ref="K111:K112"/>
    <mergeCell ref="L111:L112"/>
    <mergeCell ref="A113:A114"/>
    <mergeCell ref="I113:I114"/>
    <mergeCell ref="J113:J114"/>
    <mergeCell ref="K113:K114"/>
    <mergeCell ref="L113:L114"/>
    <mergeCell ref="M118:Q118"/>
    <mergeCell ref="A115:A118"/>
    <mergeCell ref="B115:B118"/>
    <mergeCell ref="C115:D115"/>
    <mergeCell ref="E115:G115"/>
    <mergeCell ref="H115:L115"/>
    <mergeCell ref="M115:Q115"/>
    <mergeCell ref="C116:C118"/>
    <mergeCell ref="D116:D118"/>
    <mergeCell ref="E116:E117"/>
    <mergeCell ref="F116:F117"/>
    <mergeCell ref="A119:A120"/>
    <mergeCell ref="H119:H120"/>
    <mergeCell ref="I119:I120"/>
    <mergeCell ref="J119:J120"/>
    <mergeCell ref="K119:K120"/>
    <mergeCell ref="L119:L120"/>
    <mergeCell ref="G116:G117"/>
    <mergeCell ref="H116:I117"/>
    <mergeCell ref="J116:J117"/>
    <mergeCell ref="K116:L116"/>
    <mergeCell ref="K118:L118"/>
    <mergeCell ref="A123:A124"/>
    <mergeCell ref="H123:H124"/>
    <mergeCell ref="I123:I124"/>
    <mergeCell ref="J123:J124"/>
    <mergeCell ref="K123:K124"/>
    <mergeCell ref="L123:L124"/>
    <mergeCell ref="A121:A122"/>
    <mergeCell ref="H121:H122"/>
    <mergeCell ref="I121:I122"/>
    <mergeCell ref="J121:J122"/>
    <mergeCell ref="K121:K122"/>
    <mergeCell ref="L121:L122"/>
    <mergeCell ref="A127:A128"/>
    <mergeCell ref="H127:H128"/>
    <mergeCell ref="I127:I128"/>
    <mergeCell ref="J127:J128"/>
    <mergeCell ref="K127:K128"/>
    <mergeCell ref="L127:L128"/>
    <mergeCell ref="A125:A126"/>
    <mergeCell ref="H125:H126"/>
    <mergeCell ref="I125:I126"/>
    <mergeCell ref="J125:J126"/>
    <mergeCell ref="K125:K126"/>
    <mergeCell ref="L125:L126"/>
    <mergeCell ref="A131:A132"/>
    <mergeCell ref="H131:H132"/>
    <mergeCell ref="I131:I132"/>
    <mergeCell ref="J131:J132"/>
    <mergeCell ref="K131:K132"/>
    <mergeCell ref="L131:L132"/>
    <mergeCell ref="A129:A130"/>
    <mergeCell ref="H129:H130"/>
    <mergeCell ref="I129:I130"/>
    <mergeCell ref="J129:J130"/>
    <mergeCell ref="K129:K130"/>
    <mergeCell ref="L129:L130"/>
    <mergeCell ref="A135:A136"/>
    <mergeCell ref="H135:H136"/>
    <mergeCell ref="I135:I136"/>
    <mergeCell ref="J135:J136"/>
    <mergeCell ref="K135:K136"/>
    <mergeCell ref="L135:L136"/>
    <mergeCell ref="A133:A134"/>
    <mergeCell ref="H133:H134"/>
    <mergeCell ref="I133:I134"/>
    <mergeCell ref="J133:J134"/>
    <mergeCell ref="K133:K134"/>
    <mergeCell ref="L133:L134"/>
    <mergeCell ref="A139:A140"/>
    <mergeCell ref="H139:H140"/>
    <mergeCell ref="I139:I140"/>
    <mergeCell ref="J139:J140"/>
    <mergeCell ref="K139:K140"/>
    <mergeCell ref="L139:L140"/>
    <mergeCell ref="A137:A138"/>
    <mergeCell ref="H137:H138"/>
    <mergeCell ref="I137:I138"/>
    <mergeCell ref="J137:J138"/>
    <mergeCell ref="K137:K138"/>
    <mergeCell ref="L137:L138"/>
    <mergeCell ref="A143:A144"/>
    <mergeCell ref="H143:H144"/>
    <mergeCell ref="I143:I144"/>
    <mergeCell ref="J143:J144"/>
    <mergeCell ref="K143:K144"/>
    <mergeCell ref="L143:L144"/>
    <mergeCell ref="A141:A142"/>
    <mergeCell ref="H141:H142"/>
    <mergeCell ref="I141:I142"/>
    <mergeCell ref="J141:J142"/>
    <mergeCell ref="K141:K142"/>
    <mergeCell ref="L141:L142"/>
    <mergeCell ref="A147:A148"/>
    <mergeCell ref="H147:H148"/>
    <mergeCell ref="I147:I148"/>
    <mergeCell ref="J147:J148"/>
    <mergeCell ref="K147:K148"/>
    <mergeCell ref="L147:L148"/>
    <mergeCell ref="A145:A146"/>
    <mergeCell ref="H145:H146"/>
    <mergeCell ref="I145:I146"/>
    <mergeCell ref="J145:J146"/>
    <mergeCell ref="K145:K146"/>
    <mergeCell ref="L145:L146"/>
    <mergeCell ref="A151:A152"/>
    <mergeCell ref="H151:H152"/>
    <mergeCell ref="I151:I152"/>
    <mergeCell ref="J151:J152"/>
    <mergeCell ref="K151:K152"/>
    <mergeCell ref="L151:L152"/>
    <mergeCell ref="A149:A150"/>
    <mergeCell ref="H149:H150"/>
    <mergeCell ref="I149:I150"/>
    <mergeCell ref="J149:J150"/>
    <mergeCell ref="K149:K150"/>
    <mergeCell ref="L149:L150"/>
    <mergeCell ref="A153:A154"/>
    <mergeCell ref="H153:H154"/>
    <mergeCell ref="I153:I154"/>
    <mergeCell ref="K153:K154"/>
    <mergeCell ref="L153:L154"/>
    <mergeCell ref="A155:A156"/>
    <mergeCell ref="H155:H156"/>
    <mergeCell ref="I155:I156"/>
    <mergeCell ref="K155:K156"/>
    <mergeCell ref="L155:L156"/>
    <mergeCell ref="A157:A158"/>
    <mergeCell ref="H157:H158"/>
    <mergeCell ref="I157:I158"/>
    <mergeCell ref="K157:K158"/>
    <mergeCell ref="L157:L158"/>
    <mergeCell ref="A159:A160"/>
    <mergeCell ref="H159:H160"/>
    <mergeCell ref="I159:I160"/>
    <mergeCell ref="K159:K160"/>
    <mergeCell ref="L159:L160"/>
    <mergeCell ref="L163:L164"/>
    <mergeCell ref="A165:A166"/>
    <mergeCell ref="H165:H166"/>
    <mergeCell ref="I165:I166"/>
    <mergeCell ref="J165:J166"/>
    <mergeCell ref="K165:K166"/>
    <mergeCell ref="L165:L166"/>
    <mergeCell ref="A161:A162"/>
    <mergeCell ref="H161:H162"/>
    <mergeCell ref="I161:I162"/>
    <mergeCell ref="K161:K162"/>
    <mergeCell ref="L161:L162"/>
    <mergeCell ref="A163:A164"/>
    <mergeCell ref="H163:H164"/>
    <mergeCell ref="I163:I164"/>
    <mergeCell ref="J163:J164"/>
    <mergeCell ref="K163:K164"/>
    <mergeCell ref="A167:A168"/>
    <mergeCell ref="H167:H168"/>
    <mergeCell ref="I167:I168"/>
    <mergeCell ref="K167:K168"/>
    <mergeCell ref="L167:L168"/>
    <mergeCell ref="A169:A170"/>
    <mergeCell ref="H169:H170"/>
    <mergeCell ref="I169:I170"/>
    <mergeCell ref="K169:K170"/>
    <mergeCell ref="L169:L170"/>
    <mergeCell ref="A171:A172"/>
    <mergeCell ref="H171:H172"/>
    <mergeCell ref="I171:I172"/>
    <mergeCell ref="K171:K172"/>
    <mergeCell ref="L171:L172"/>
    <mergeCell ref="A173:A176"/>
    <mergeCell ref="B173:B176"/>
    <mergeCell ref="C173:D173"/>
    <mergeCell ref="E173:G173"/>
    <mergeCell ref="H173:L173"/>
    <mergeCell ref="M173:Q173"/>
    <mergeCell ref="C174:C176"/>
    <mergeCell ref="D174:D176"/>
    <mergeCell ref="E174:E175"/>
    <mergeCell ref="F174:F175"/>
    <mergeCell ref="G174:G175"/>
    <mergeCell ref="H174:I175"/>
    <mergeCell ref="J174:J175"/>
    <mergeCell ref="K174:L174"/>
    <mergeCell ref="K176:L176"/>
    <mergeCell ref="M176:Q176"/>
    <mergeCell ref="A177:A178"/>
    <mergeCell ref="C177:C178"/>
    <mergeCell ref="D177:D178"/>
    <mergeCell ref="E177:E178"/>
    <mergeCell ref="F177:F178"/>
    <mergeCell ref="G177:G178"/>
    <mergeCell ref="H177:H178"/>
    <mergeCell ref="I177:I178"/>
    <mergeCell ref="K177:K178"/>
    <mergeCell ref="L177:L178"/>
    <mergeCell ref="A179:A180"/>
    <mergeCell ref="C179:C180"/>
    <mergeCell ref="D179:D180"/>
    <mergeCell ref="E179:E180"/>
    <mergeCell ref="F179:F180"/>
    <mergeCell ref="G179:G180"/>
    <mergeCell ref="H179:H180"/>
    <mergeCell ref="I179:I180"/>
    <mergeCell ref="K179:K180"/>
    <mergeCell ref="L181:L182"/>
    <mergeCell ref="A184:A187"/>
    <mergeCell ref="B184:B187"/>
    <mergeCell ref="C184:D184"/>
    <mergeCell ref="E184:I184"/>
    <mergeCell ref="J184:L184"/>
    <mergeCell ref="K186:L186"/>
    <mergeCell ref="K187:L187"/>
    <mergeCell ref="L179:L180"/>
    <mergeCell ref="A181:A182"/>
    <mergeCell ref="C181:C182"/>
    <mergeCell ref="D181:D182"/>
    <mergeCell ref="E181:E182"/>
    <mergeCell ref="F181:F182"/>
    <mergeCell ref="G181:G182"/>
    <mergeCell ref="H181:H182"/>
    <mergeCell ref="I181:I182"/>
    <mergeCell ref="K181:K182"/>
    <mergeCell ref="M184:Q184"/>
    <mergeCell ref="C185:C187"/>
    <mergeCell ref="D185:D187"/>
    <mergeCell ref="E185:E186"/>
    <mergeCell ref="F185:F186"/>
    <mergeCell ref="G185:G186"/>
    <mergeCell ref="H185:H186"/>
    <mergeCell ref="I185:I186"/>
    <mergeCell ref="J185:J186"/>
    <mergeCell ref="K185:L185"/>
    <mergeCell ref="M187:Q187"/>
    <mergeCell ref="K188:L188"/>
    <mergeCell ref="K189:L189"/>
    <mergeCell ref="A190:A191"/>
    <mergeCell ref="C190:C191"/>
    <mergeCell ref="D190:D191"/>
    <mergeCell ref="E190:E191"/>
    <mergeCell ref="F190:F191"/>
    <mergeCell ref="G190:G191"/>
    <mergeCell ref="H190:H191"/>
    <mergeCell ref="I190:I191"/>
    <mergeCell ref="K190:L191"/>
    <mergeCell ref="A192:A193"/>
    <mergeCell ref="C192:C193"/>
    <mergeCell ref="D192:D193"/>
    <mergeCell ref="E192:E193"/>
    <mergeCell ref="F192:F193"/>
    <mergeCell ref="G192:G193"/>
    <mergeCell ref="H192:H193"/>
    <mergeCell ref="I192:I193"/>
    <mergeCell ref="K192:L193"/>
    <mergeCell ref="A194:A195"/>
    <mergeCell ref="C194:C195"/>
    <mergeCell ref="D194:D195"/>
    <mergeCell ref="E194:E195"/>
    <mergeCell ref="F194:F195"/>
    <mergeCell ref="G194:G195"/>
    <mergeCell ref="H194:H195"/>
    <mergeCell ref="I194:I195"/>
    <mergeCell ref="K194:L195"/>
    <mergeCell ref="H196:H197"/>
    <mergeCell ref="I196:I197"/>
    <mergeCell ref="K196:L197"/>
    <mergeCell ref="A198:A199"/>
    <mergeCell ref="C198:C199"/>
    <mergeCell ref="D198:D199"/>
    <mergeCell ref="E198:E199"/>
    <mergeCell ref="F198:F199"/>
    <mergeCell ref="G198:G199"/>
    <mergeCell ref="H198:H199"/>
    <mergeCell ref="A196:A197"/>
    <mergeCell ref="C196:C197"/>
    <mergeCell ref="D196:D197"/>
    <mergeCell ref="E196:E197"/>
    <mergeCell ref="F196:F197"/>
    <mergeCell ref="G196:G197"/>
    <mergeCell ref="I198:I199"/>
    <mergeCell ref="K198:L199"/>
    <mergeCell ref="A200:A201"/>
    <mergeCell ref="C200:C201"/>
    <mergeCell ref="D200:D201"/>
    <mergeCell ref="E200:E201"/>
    <mergeCell ref="F200:F201"/>
    <mergeCell ref="G200:G201"/>
    <mergeCell ref="H200:H201"/>
    <mergeCell ref="I200:I201"/>
    <mergeCell ref="K200:L201"/>
    <mergeCell ref="A202:A203"/>
    <mergeCell ref="C202:C203"/>
    <mergeCell ref="D202:D203"/>
    <mergeCell ref="E202:E203"/>
    <mergeCell ref="F202:F203"/>
    <mergeCell ref="G202:G203"/>
    <mergeCell ref="H202:H203"/>
    <mergeCell ref="I202:I203"/>
    <mergeCell ref="K202:L203"/>
    <mergeCell ref="H204:H205"/>
    <mergeCell ref="I204:I205"/>
    <mergeCell ref="K204:L205"/>
    <mergeCell ref="A206:A207"/>
    <mergeCell ref="C206:C207"/>
    <mergeCell ref="D206:D207"/>
    <mergeCell ref="E206:E207"/>
    <mergeCell ref="F206:F207"/>
    <mergeCell ref="G206:G207"/>
    <mergeCell ref="H206:H207"/>
    <mergeCell ref="A204:A205"/>
    <mergeCell ref="C204:C205"/>
    <mergeCell ref="D204:D205"/>
    <mergeCell ref="E204:E205"/>
    <mergeCell ref="F204:F205"/>
    <mergeCell ref="G204:G205"/>
    <mergeCell ref="I206:I207"/>
    <mergeCell ref="K206:L207"/>
    <mergeCell ref="A208:A209"/>
    <mergeCell ref="C208:C209"/>
    <mergeCell ref="D208:D209"/>
    <mergeCell ref="E208:E209"/>
    <mergeCell ref="F208:F209"/>
    <mergeCell ref="G208:G209"/>
    <mergeCell ref="H208:H209"/>
    <mergeCell ref="I208:I209"/>
    <mergeCell ref="K208:L209"/>
    <mergeCell ref="A210:A211"/>
    <mergeCell ref="C210:C211"/>
    <mergeCell ref="D210:D211"/>
    <mergeCell ref="E210:E211"/>
    <mergeCell ref="F210:F211"/>
    <mergeCell ref="G210:G211"/>
    <mergeCell ref="H210:H211"/>
    <mergeCell ref="I210:I211"/>
    <mergeCell ref="K210:L210"/>
    <mergeCell ref="K211:L211"/>
    <mergeCell ref="A212:A213"/>
    <mergeCell ref="C212:C213"/>
    <mergeCell ref="D212:D213"/>
    <mergeCell ref="E212:E213"/>
    <mergeCell ref="F212:F213"/>
    <mergeCell ref="G212:G213"/>
    <mergeCell ref="H212:H213"/>
    <mergeCell ref="I212:I213"/>
    <mergeCell ref="K212:L213"/>
    <mergeCell ref="H214:H215"/>
    <mergeCell ref="I214:I215"/>
    <mergeCell ref="K214:L215"/>
    <mergeCell ref="A216:A217"/>
    <mergeCell ref="C216:C217"/>
    <mergeCell ref="D216:D217"/>
    <mergeCell ref="E216:E217"/>
    <mergeCell ref="F216:F217"/>
    <mergeCell ref="G216:G217"/>
    <mergeCell ref="H216:H217"/>
    <mergeCell ref="A214:A215"/>
    <mergeCell ref="C214:C215"/>
    <mergeCell ref="D214:D215"/>
    <mergeCell ref="E214:E215"/>
    <mergeCell ref="F214:F215"/>
    <mergeCell ref="G214:G215"/>
    <mergeCell ref="I216:I217"/>
    <mergeCell ref="K216:L217"/>
    <mergeCell ref="A218:A219"/>
    <mergeCell ref="C218:C219"/>
    <mergeCell ref="D218:D219"/>
    <mergeCell ref="E218:E219"/>
    <mergeCell ref="F218:F219"/>
    <mergeCell ref="G218:G219"/>
    <mergeCell ref="H218:H219"/>
    <mergeCell ref="I218:I219"/>
    <mergeCell ref="K218:L219"/>
    <mergeCell ref="A220:A221"/>
    <mergeCell ref="C220:C221"/>
    <mergeCell ref="D220:D221"/>
    <mergeCell ref="E220:E221"/>
    <mergeCell ref="F220:F221"/>
    <mergeCell ref="G220:G221"/>
    <mergeCell ref="H220:H221"/>
    <mergeCell ref="I220:I221"/>
    <mergeCell ref="K220:L221"/>
    <mergeCell ref="H222:H223"/>
    <mergeCell ref="I222:I223"/>
    <mergeCell ref="K222:L223"/>
    <mergeCell ref="A224:A225"/>
    <mergeCell ref="C224:C225"/>
    <mergeCell ref="D224:D225"/>
    <mergeCell ref="E224:E225"/>
    <mergeCell ref="F224:F225"/>
    <mergeCell ref="G224:G225"/>
    <mergeCell ref="H224:H225"/>
    <mergeCell ref="A222:A223"/>
    <mergeCell ref="C222:C223"/>
    <mergeCell ref="D222:D223"/>
    <mergeCell ref="E222:E223"/>
    <mergeCell ref="F222:F223"/>
    <mergeCell ref="G222:G223"/>
    <mergeCell ref="I224:I225"/>
    <mergeCell ref="K224:L225"/>
    <mergeCell ref="A226:A227"/>
    <mergeCell ref="C226:C227"/>
    <mergeCell ref="D226:D227"/>
    <mergeCell ref="E226:E227"/>
    <mergeCell ref="F226:F227"/>
    <mergeCell ref="G226:G227"/>
    <mergeCell ref="H226:H227"/>
    <mergeCell ref="I226:I227"/>
    <mergeCell ref="K226:L227"/>
    <mergeCell ref="A228:A229"/>
    <mergeCell ref="C228:C229"/>
    <mergeCell ref="D228:D229"/>
    <mergeCell ref="E228:E229"/>
    <mergeCell ref="F228:F229"/>
    <mergeCell ref="G228:G229"/>
    <mergeCell ref="H228:H229"/>
    <mergeCell ref="I228:I229"/>
    <mergeCell ref="K228:L229"/>
    <mergeCell ref="H230:H231"/>
    <mergeCell ref="I230:I231"/>
    <mergeCell ref="K230:L231"/>
    <mergeCell ref="A232:A233"/>
    <mergeCell ref="C232:C233"/>
    <mergeCell ref="D232:D233"/>
    <mergeCell ref="E232:E233"/>
    <mergeCell ref="F232:F233"/>
    <mergeCell ref="G232:G233"/>
    <mergeCell ref="H232:H233"/>
    <mergeCell ref="A230:A231"/>
    <mergeCell ref="C230:C231"/>
    <mergeCell ref="D230:D231"/>
    <mergeCell ref="E230:E231"/>
    <mergeCell ref="F230:F231"/>
    <mergeCell ref="G230:G231"/>
    <mergeCell ref="I232:I233"/>
    <mergeCell ref="K232:L233"/>
    <mergeCell ref="A234:A235"/>
    <mergeCell ref="C234:C235"/>
    <mergeCell ref="D234:D235"/>
    <mergeCell ref="E234:E235"/>
    <mergeCell ref="F234:F235"/>
    <mergeCell ref="G234:G235"/>
    <mergeCell ref="H234:H235"/>
    <mergeCell ref="I234:I235"/>
    <mergeCell ref="K234:L235"/>
    <mergeCell ref="A236:A237"/>
    <mergeCell ref="C236:C237"/>
    <mergeCell ref="D236:D237"/>
    <mergeCell ref="E236:E237"/>
    <mergeCell ref="F236:F237"/>
    <mergeCell ref="G236:G237"/>
    <mergeCell ref="H236:H237"/>
    <mergeCell ref="I236:I237"/>
    <mergeCell ref="K236:L237"/>
    <mergeCell ref="H238:H239"/>
    <mergeCell ref="I238:I239"/>
    <mergeCell ref="K238:L239"/>
    <mergeCell ref="A240:A241"/>
    <mergeCell ref="C240:C241"/>
    <mergeCell ref="D240:D241"/>
    <mergeCell ref="E240:E241"/>
    <mergeCell ref="F240:F241"/>
    <mergeCell ref="G240:G241"/>
    <mergeCell ref="H240:H241"/>
    <mergeCell ref="A238:A239"/>
    <mergeCell ref="C238:C239"/>
    <mergeCell ref="D238:D239"/>
    <mergeCell ref="E238:E239"/>
    <mergeCell ref="F238:F239"/>
    <mergeCell ref="G238:G239"/>
    <mergeCell ref="K245:L245"/>
    <mergeCell ref="K246:L246"/>
    <mergeCell ref="K247:L247"/>
    <mergeCell ref="K248:L248"/>
    <mergeCell ref="K249:L249"/>
    <mergeCell ref="K250:L250"/>
    <mergeCell ref="I240:I241"/>
    <mergeCell ref="K240:L240"/>
    <mergeCell ref="K241:L241"/>
    <mergeCell ref="K242:L242"/>
    <mergeCell ref="K243:L243"/>
    <mergeCell ref="K244:L244"/>
    <mergeCell ref="K257:L257"/>
    <mergeCell ref="K258:L258"/>
    <mergeCell ref="K259:L259"/>
    <mergeCell ref="K260:L260"/>
    <mergeCell ref="K261:L261"/>
    <mergeCell ref="K262:L262"/>
    <mergeCell ref="K251:L251"/>
    <mergeCell ref="K252:L252"/>
    <mergeCell ref="K253:L253"/>
    <mergeCell ref="K254:L254"/>
    <mergeCell ref="K255:L255"/>
    <mergeCell ref="K256:L256"/>
    <mergeCell ref="K269:L269"/>
    <mergeCell ref="K270:L270"/>
    <mergeCell ref="K271:L271"/>
    <mergeCell ref="K272:L272"/>
    <mergeCell ref="K273:L273"/>
    <mergeCell ref="K274:L274"/>
    <mergeCell ref="K263:L263"/>
    <mergeCell ref="K264:L264"/>
    <mergeCell ref="K265:L265"/>
    <mergeCell ref="K266:L266"/>
    <mergeCell ref="K267:L267"/>
    <mergeCell ref="K268:L268"/>
    <mergeCell ref="A287:L287"/>
    <mergeCell ref="A288:L288"/>
    <mergeCell ref="K281:L281"/>
    <mergeCell ref="A282:L282"/>
    <mergeCell ref="A283:L283"/>
    <mergeCell ref="A284:L284"/>
    <mergeCell ref="A285:L285"/>
    <mergeCell ref="A286:L286"/>
    <mergeCell ref="K275:L275"/>
    <mergeCell ref="K276:L276"/>
    <mergeCell ref="K277:L277"/>
    <mergeCell ref="K278:L278"/>
    <mergeCell ref="K279:L279"/>
    <mergeCell ref="K280:L280"/>
  </mergeCells>
  <printOptions horizontalCentered="1"/>
  <pageMargins left="0.11811023622047245" right="0.11811023622047245" top="0.23622047244094491" bottom="0.23622047244094491" header="3.937007874015748E-2" footer="0.55118110236220474"/>
  <pageSetup paperSize="9" scale="45" fitToWidth="2" fitToHeight="2" orientation="portrait" horizontalDpi="300" verticalDpi="300" r:id="rId1"/>
  <headerFooter>
    <oddFooter>&amp;C[&amp;A]</oddFooter>
  </headerFooter>
  <rowBreaks count="4" manualBreakCount="4">
    <brk id="59" max="11" man="1"/>
    <brk id="114" max="11" man="1"/>
    <brk id="172" max="11" man="1"/>
    <brk id="229" max="11" man="1"/>
  </rowBreaks>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POL Price &amp; UR (Historical)</vt:lpstr>
      <vt:lpstr>'POL Price &amp; UR (Historical)'!Print_Area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Saraswati Joshi</dc:creator>
  <cp:lastModifiedBy>Saraswati Joshi</cp:lastModifiedBy>
  <dcterms:created xsi:type="dcterms:W3CDTF">2023-06-01T10:22:43Z</dcterms:created>
  <dcterms:modified xsi:type="dcterms:W3CDTF">2023-06-02T03:58:03Z</dcterms:modified>
</cp:coreProperties>
</file>